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56" yWindow="299" windowWidth="14885" windowHeight="7813"/>
  </bookViews>
  <sheets>
    <sheet name="INFORMACIÓN" sheetId="23" r:id="rId1"/>
    <sheet name="RESUMEN ANUAL" sheetId="20" r:id="rId2"/>
    <sheet name="PATRIMONIO " sheetId="1" r:id="rId3"/>
    <sheet name="INVERSION " sheetId="5" r:id="rId4"/>
    <sheet name="INGRESOS - GASTOS" sheetId="6" r:id="rId5"/>
    <sheet name="CROWDFUNDING Y CROWDLENDING INM" sheetId="9" r:id="rId6"/>
    <sheet name="TOKENIZACIÓN" sheetId="21" r:id="rId7"/>
    <sheet name="CROWDFACTORING " sheetId="15" r:id="rId8"/>
    <sheet name="ACCIONES" sheetId="12" r:id="rId9"/>
  </sheets>
  <calcPr calcId="125725"/>
</workbook>
</file>

<file path=xl/calcChain.xml><?xml version="1.0" encoding="utf-8"?>
<calcChain xmlns="http://schemas.openxmlformats.org/spreadsheetml/2006/main">
  <c r="A22" i="20"/>
  <c r="I18"/>
  <c r="J18"/>
  <c r="J17"/>
  <c r="B36"/>
  <c r="B35"/>
  <c r="B34"/>
  <c r="D8" l="1"/>
  <c r="D7"/>
  <c r="J15" i="12"/>
  <c r="J14"/>
  <c r="J13"/>
  <c r="J12"/>
  <c r="J11"/>
  <c r="J10"/>
  <c r="J9"/>
  <c r="J8"/>
  <c r="J7"/>
  <c r="J6"/>
  <c r="J5"/>
  <c r="G15"/>
  <c r="G14"/>
  <c r="G13"/>
  <c r="G12"/>
  <c r="G11"/>
  <c r="G10"/>
  <c r="G9"/>
  <c r="G8"/>
  <c r="G7"/>
  <c r="G6"/>
  <c r="R11" i="21"/>
  <c r="R10"/>
  <c r="V10" s="1"/>
  <c r="V11"/>
  <c r="U11"/>
  <c r="T11"/>
  <c r="Q11"/>
  <c r="X11" s="1"/>
  <c r="Q10"/>
  <c r="S10" s="1"/>
  <c r="Q9"/>
  <c r="M11"/>
  <c r="J11"/>
  <c r="I11"/>
  <c r="N11" s="1"/>
  <c r="H11"/>
  <c r="J10"/>
  <c r="I10"/>
  <c r="N10" s="1"/>
  <c r="H10"/>
  <c r="M10" s="1"/>
  <c r="G5" i="12"/>
  <c r="Q5" i="21"/>
  <c r="X10" l="1"/>
  <c r="S11"/>
  <c r="W11" s="1"/>
  <c r="U10"/>
  <c r="T10"/>
  <c r="P28" i="9"/>
  <c r="P24"/>
  <c r="P20"/>
  <c r="P16"/>
  <c r="P12"/>
  <c r="P8"/>
  <c r="M28"/>
  <c r="L28"/>
  <c r="M24"/>
  <c r="L24"/>
  <c r="M20"/>
  <c r="L20"/>
  <c r="M16"/>
  <c r="L16"/>
  <c r="M12"/>
  <c r="N19"/>
  <c r="N17"/>
  <c r="L12"/>
  <c r="O27"/>
  <c r="R27" s="1"/>
  <c r="N27"/>
  <c r="O26"/>
  <c r="R26" s="1"/>
  <c r="N26"/>
  <c r="O25"/>
  <c r="R25" s="1"/>
  <c r="N25"/>
  <c r="H27"/>
  <c r="G27"/>
  <c r="H26"/>
  <c r="G26"/>
  <c r="H25"/>
  <c r="G25"/>
  <c r="O23"/>
  <c r="S23" s="1"/>
  <c r="N23"/>
  <c r="O22"/>
  <c r="S22" s="1"/>
  <c r="N22"/>
  <c r="O21"/>
  <c r="S21" s="1"/>
  <c r="N21"/>
  <c r="H23"/>
  <c r="G23"/>
  <c r="H22"/>
  <c r="G22"/>
  <c r="H21"/>
  <c r="G21"/>
  <c r="O19"/>
  <c r="S19" s="1"/>
  <c r="O18"/>
  <c r="S18" s="1"/>
  <c r="N18"/>
  <c r="O17"/>
  <c r="S17" s="1"/>
  <c r="H19"/>
  <c r="G19"/>
  <c r="H18"/>
  <c r="G18"/>
  <c r="H17"/>
  <c r="G17"/>
  <c r="O15"/>
  <c r="S15" s="1"/>
  <c r="O14"/>
  <c r="R14" s="1"/>
  <c r="O13"/>
  <c r="S13" s="1"/>
  <c r="N15"/>
  <c r="N14"/>
  <c r="N13"/>
  <c r="H15"/>
  <c r="G15"/>
  <c r="H14"/>
  <c r="G14"/>
  <c r="H13"/>
  <c r="G13"/>
  <c r="N11"/>
  <c r="N10"/>
  <c r="N9"/>
  <c r="O9"/>
  <c r="S9" s="1"/>
  <c r="O11"/>
  <c r="R11" s="1"/>
  <c r="O10"/>
  <c r="S10" s="1"/>
  <c r="H11"/>
  <c r="G11"/>
  <c r="H10"/>
  <c r="G10"/>
  <c r="N6"/>
  <c r="N5"/>
  <c r="O6"/>
  <c r="R6" s="1"/>
  <c r="O5"/>
  <c r="S5" s="1"/>
  <c r="N7"/>
  <c r="W10" i="21" l="1"/>
  <c r="Q11" i="9"/>
  <c r="Q9"/>
  <c r="T9" s="1"/>
  <c r="S25"/>
  <c r="S26"/>
  <c r="S27"/>
  <c r="Q25"/>
  <c r="T25" s="1"/>
  <c r="Q26"/>
  <c r="T26" s="1"/>
  <c r="Q27"/>
  <c r="T27" s="1"/>
  <c r="O12"/>
  <c r="S12" s="1"/>
  <c r="O16"/>
  <c r="O20"/>
  <c r="O24"/>
  <c r="O28"/>
  <c r="P29"/>
  <c r="T11"/>
  <c r="S24"/>
  <c r="R21"/>
  <c r="R22"/>
  <c r="R23"/>
  <c r="Q21"/>
  <c r="T21" s="1"/>
  <c r="Q22"/>
  <c r="T22" s="1"/>
  <c r="Q23"/>
  <c r="T23" s="1"/>
  <c r="R17"/>
  <c r="R18"/>
  <c r="R19"/>
  <c r="Q17"/>
  <c r="T17" s="1"/>
  <c r="Q18"/>
  <c r="T18" s="1"/>
  <c r="Q19"/>
  <c r="T19" s="1"/>
  <c r="R9"/>
  <c r="S11"/>
  <c r="Q14"/>
  <c r="T14" s="1"/>
  <c r="S14"/>
  <c r="R13"/>
  <c r="R15"/>
  <c r="Q13"/>
  <c r="T13" s="1"/>
  <c r="Q15"/>
  <c r="T15" s="1"/>
  <c r="R10"/>
  <c r="Q10"/>
  <c r="T10" s="1"/>
  <c r="S6"/>
  <c r="Q6"/>
  <c r="T6" s="1"/>
  <c r="R5"/>
  <c r="Q5"/>
  <c r="T12" l="1"/>
  <c r="T16"/>
  <c r="T5"/>
  <c r="R28"/>
  <c r="Q28"/>
  <c r="S28"/>
  <c r="R20"/>
  <c r="Q20"/>
  <c r="S20"/>
  <c r="Q12"/>
  <c r="R12"/>
  <c r="T28"/>
  <c r="Q24"/>
  <c r="R24"/>
  <c r="R16"/>
  <c r="Q16"/>
  <c r="S16"/>
  <c r="T24"/>
  <c r="T20"/>
  <c r="P23" i="5"/>
  <c r="Q23" s="1"/>
  <c r="P15"/>
  <c r="O15"/>
  <c r="Q15" s="1"/>
  <c r="P9"/>
  <c r="O9"/>
  <c r="Q9" s="1"/>
  <c r="O19"/>
  <c r="P19" s="1"/>
  <c r="P21"/>
  <c r="O21"/>
  <c r="Q21" s="1"/>
  <c r="O6"/>
  <c r="I17" i="20"/>
  <c r="Z11" i="21"/>
  <c r="Z10"/>
  <c r="R7"/>
  <c r="R6"/>
  <c r="O12"/>
  <c r="L5" i="15"/>
  <c r="Q19" i="5" l="1"/>
  <c r="A27" i="20"/>
  <c r="A26"/>
  <c r="A25"/>
  <c r="A24"/>
  <c r="A23"/>
  <c r="A21"/>
  <c r="A20"/>
  <c r="A19"/>
  <c r="A18"/>
  <c r="A17"/>
  <c r="A16"/>
  <c r="A15"/>
  <c r="A14"/>
  <c r="N34" i="1"/>
  <c r="M34"/>
  <c r="L34"/>
  <c r="K34"/>
  <c r="J34"/>
  <c r="I34"/>
  <c r="H34"/>
  <c r="G34"/>
  <c r="F34"/>
  <c r="E34"/>
  <c r="D34"/>
  <c r="C34"/>
  <c r="C25" i="5" l="1"/>
  <c r="O23"/>
  <c r="T7" i="21"/>
  <c r="T6"/>
  <c r="S8"/>
  <c r="I9"/>
  <c r="I7"/>
  <c r="N7" s="1"/>
  <c r="I6"/>
  <c r="N6" s="1"/>
  <c r="I5"/>
  <c r="J7"/>
  <c r="H7"/>
  <c r="M7" s="1"/>
  <c r="J6"/>
  <c r="H6"/>
  <c r="M6" s="1"/>
  <c r="R5"/>
  <c r="H5"/>
  <c r="M5" s="1"/>
  <c r="J5"/>
  <c r="Q6"/>
  <c r="X6" s="1"/>
  <c r="Q7"/>
  <c r="X7" s="1"/>
  <c r="O8"/>
  <c r="H9"/>
  <c r="J9"/>
  <c r="R9"/>
  <c r="Q12"/>
  <c r="W7" l="1"/>
  <c r="J16" i="20"/>
  <c r="X9" i="21"/>
  <c r="R12"/>
  <c r="S9"/>
  <c r="X5"/>
  <c r="R8"/>
  <c r="O13"/>
  <c r="T5"/>
  <c r="N5"/>
  <c r="N9"/>
  <c r="M9"/>
  <c r="U6"/>
  <c r="V6"/>
  <c r="W6" s="1"/>
  <c r="Q8"/>
  <c r="U9"/>
  <c r="T9"/>
  <c r="V9"/>
  <c r="U7"/>
  <c r="Z7" s="1"/>
  <c r="V7"/>
  <c r="I16" i="20"/>
  <c r="I15"/>
  <c r="I14"/>
  <c r="I13"/>
  <c r="I12"/>
  <c r="I11"/>
  <c r="I10"/>
  <c r="I9"/>
  <c r="Y8" i="21" l="1"/>
  <c r="X12"/>
  <c r="Y12"/>
  <c r="Z6"/>
  <c r="W9"/>
  <c r="W12" s="1"/>
  <c r="T12"/>
  <c r="V12"/>
  <c r="U12"/>
  <c r="S12"/>
  <c r="S13" s="1"/>
  <c r="T8"/>
  <c r="R13"/>
  <c r="J15" i="20"/>
  <c r="Q13" i="21"/>
  <c r="V5"/>
  <c r="U5"/>
  <c r="T13"/>
  <c r="Y13" l="1"/>
  <c r="Z5"/>
  <c r="U13"/>
  <c r="Z9"/>
  <c r="Z12" s="1"/>
  <c r="X8"/>
  <c r="X13" s="1"/>
  <c r="W5"/>
  <c r="W8" s="1"/>
  <c r="V8"/>
  <c r="V13" s="1"/>
  <c r="Z8" l="1"/>
  <c r="Z13" s="1"/>
  <c r="W13"/>
  <c r="B37" i="20"/>
  <c r="B38" s="1"/>
  <c r="N28" i="9" l="1"/>
  <c r="J14" i="20" s="1"/>
  <c r="O22" i="5"/>
  <c r="L8" i="9"/>
  <c r="L29" s="1"/>
  <c r="M8"/>
  <c r="M29" s="1"/>
  <c r="P22" i="5" l="1"/>
  <c r="Q22" s="1"/>
  <c r="O7" i="9"/>
  <c r="O8" s="1"/>
  <c r="O29" s="1"/>
  <c r="H7"/>
  <c r="G7"/>
  <c r="O7" i="5"/>
  <c r="H6" i="9"/>
  <c r="G6"/>
  <c r="S7" l="1"/>
  <c r="S8" s="1"/>
  <c r="S29" s="1"/>
  <c r="R7"/>
  <c r="R8" s="1"/>
  <c r="R29" s="1"/>
  <c r="P7" i="5"/>
  <c r="N24" i="9"/>
  <c r="J11" i="20" s="1"/>
  <c r="Q7" i="9"/>
  <c r="Q7" i="5"/>
  <c r="O14"/>
  <c r="O13"/>
  <c r="P13" s="1"/>
  <c r="O12"/>
  <c r="O21" i="6"/>
  <c r="D24" i="20" s="1"/>
  <c r="T7" i="9" l="1"/>
  <c r="T8" s="1"/>
  <c r="T29" s="1"/>
  <c r="Q8"/>
  <c r="Q29" s="1"/>
  <c r="P14" i="5"/>
  <c r="Q14" s="1"/>
  <c r="L5" i="12" l="1"/>
  <c r="M5" s="1"/>
  <c r="O5"/>
  <c r="M15"/>
  <c r="M14"/>
  <c r="M13"/>
  <c r="M12"/>
  <c r="M11"/>
  <c r="M10"/>
  <c r="M9"/>
  <c r="M8"/>
  <c r="M7"/>
  <c r="M6"/>
  <c r="P5" l="1"/>
  <c r="N5" l="1"/>
  <c r="O17" i="5"/>
  <c r="O16"/>
  <c r="O18"/>
  <c r="O24"/>
  <c r="P24" s="1"/>
  <c r="Q24" s="1"/>
  <c r="O20"/>
  <c r="N8" i="9"/>
  <c r="U9" i="15"/>
  <c r="O20" i="6"/>
  <c r="D23" i="20" s="1"/>
  <c r="O13" i="6"/>
  <c r="D16" i="20" s="1"/>
  <c r="O22" i="6"/>
  <c r="D25" i="20" s="1"/>
  <c r="O24" i="6"/>
  <c r="D27" i="20" s="1"/>
  <c r="I5" i="15"/>
  <c r="H5"/>
  <c r="N5" s="1"/>
  <c r="P5" s="1"/>
  <c r="O11" i="5"/>
  <c r="O10"/>
  <c r="O4"/>
  <c r="P6"/>
  <c r="Q9" i="15"/>
  <c r="K9"/>
  <c r="I8"/>
  <c r="H8"/>
  <c r="N8" s="1"/>
  <c r="L7"/>
  <c r="I7"/>
  <c r="H7"/>
  <c r="N7" s="1"/>
  <c r="L6"/>
  <c r="I6"/>
  <c r="H6"/>
  <c r="N6" s="1"/>
  <c r="P6" s="1"/>
  <c r="J9" i="20" l="1"/>
  <c r="P20" i="5"/>
  <c r="Q20" s="1"/>
  <c r="N16" i="9"/>
  <c r="N12"/>
  <c r="J13" i="20" s="1"/>
  <c r="N20" i="9"/>
  <c r="J10" i="20" s="1"/>
  <c r="R5" i="15"/>
  <c r="S5" s="1"/>
  <c r="P7"/>
  <c r="R6"/>
  <c r="S6" s="1"/>
  <c r="R7"/>
  <c r="S7" s="1"/>
  <c r="Q6" i="5"/>
  <c r="M5" i="15"/>
  <c r="O5" s="1"/>
  <c r="M7"/>
  <c r="O7" s="1"/>
  <c r="N9"/>
  <c r="M6"/>
  <c r="O6" s="1"/>
  <c r="L8"/>
  <c r="M8" s="1"/>
  <c r="O8" s="1"/>
  <c r="P17" i="5"/>
  <c r="M25"/>
  <c r="M7" i="6" s="1"/>
  <c r="N25"/>
  <c r="L25"/>
  <c r="J25"/>
  <c r="L25" i="5"/>
  <c r="L7" i="6" s="1"/>
  <c r="O16"/>
  <c r="D19" i="20" s="1"/>
  <c r="P12" i="5"/>
  <c r="Q12" s="1"/>
  <c r="G5" i="9"/>
  <c r="G9"/>
  <c r="N25" i="5"/>
  <c r="N7" i="6" s="1"/>
  <c r="N9" s="1"/>
  <c r="K25" i="5"/>
  <c r="K7" i="6" s="1"/>
  <c r="J25" i="5"/>
  <c r="J7" i="6" s="1"/>
  <c r="H25" i="5"/>
  <c r="G25"/>
  <c r="E25"/>
  <c r="D25"/>
  <c r="N32" i="1"/>
  <c r="L32"/>
  <c r="K32"/>
  <c r="H32"/>
  <c r="F32"/>
  <c r="J32"/>
  <c r="H9" i="9"/>
  <c r="H5"/>
  <c r="P11" i="5"/>
  <c r="O8"/>
  <c r="I32" i="1"/>
  <c r="Q13" i="5"/>
  <c r="H25" i="6"/>
  <c r="G25"/>
  <c r="F25"/>
  <c r="E25"/>
  <c r="D25"/>
  <c r="C25"/>
  <c r="O17"/>
  <c r="D20" i="20" s="1"/>
  <c r="G32" i="1"/>
  <c r="E32"/>
  <c r="C32"/>
  <c r="D32"/>
  <c r="O19" i="6"/>
  <c r="D22" i="20" s="1"/>
  <c r="O15" i="6"/>
  <c r="D18" i="20" s="1"/>
  <c r="O12" i="6"/>
  <c r="D15" i="20" s="1"/>
  <c r="F25" i="5"/>
  <c r="N29" i="9" l="1"/>
  <c r="J12" i="20"/>
  <c r="J19" s="1"/>
  <c r="G33" i="1"/>
  <c r="P8" i="15"/>
  <c r="N26" i="6"/>
  <c r="M9" i="15"/>
  <c r="O9"/>
  <c r="Q17" i="5"/>
  <c r="M32" i="1"/>
  <c r="M25" i="6"/>
  <c r="M9"/>
  <c r="L9"/>
  <c r="L26" s="1"/>
  <c r="O18"/>
  <c r="K25"/>
  <c r="K9"/>
  <c r="I25" i="5"/>
  <c r="I7" i="6" s="1"/>
  <c r="I9" s="1"/>
  <c r="Q11" i="5"/>
  <c r="P18"/>
  <c r="Q18" s="1"/>
  <c r="P16"/>
  <c r="Q16" s="1"/>
  <c r="J9" i="6"/>
  <c r="J26" s="1"/>
  <c r="O14"/>
  <c r="D17" i="20" s="1"/>
  <c r="I25" i="6"/>
  <c r="O5" i="5"/>
  <c r="O25" s="1"/>
  <c r="D26"/>
  <c r="O8" i="6"/>
  <c r="D9" i="20" s="1"/>
  <c r="O23" i="6"/>
  <c r="P10" i="5"/>
  <c r="Q10" s="1"/>
  <c r="O11" i="6"/>
  <c r="D14" i="20" s="1"/>
  <c r="E33" i="1"/>
  <c r="D33"/>
  <c r="P4" i="5"/>
  <c r="Q4" s="1"/>
  <c r="O6" i="6"/>
  <c r="D6" i="20" s="1"/>
  <c r="H7" i="6"/>
  <c r="H9" s="1"/>
  <c r="H26" s="1"/>
  <c r="F7"/>
  <c r="E7"/>
  <c r="E9" s="1"/>
  <c r="E26" s="1"/>
  <c r="D7"/>
  <c r="D9" s="1"/>
  <c r="D26" s="1"/>
  <c r="C7"/>
  <c r="C9" s="1"/>
  <c r="C26" s="1"/>
  <c r="P8" i="5"/>
  <c r="Q8" s="1"/>
  <c r="H33" i="1"/>
  <c r="F33"/>
  <c r="D26" i="20" l="1"/>
  <c r="D21"/>
  <c r="K26" i="6"/>
  <c r="R8" i="15"/>
  <c r="S8" s="1"/>
  <c r="S9" s="1"/>
  <c r="O25" i="6"/>
  <c r="P5" i="5"/>
  <c r="Q5" s="1"/>
  <c r="R9" i="15"/>
  <c r="M26" i="6"/>
  <c r="I26"/>
  <c r="J33" i="1"/>
  <c r="L33"/>
  <c r="N33"/>
  <c r="G7" i="6"/>
  <c r="G9" s="1"/>
  <c r="G26" s="1"/>
  <c r="F9"/>
  <c r="E26" i="5"/>
  <c r="G26"/>
  <c r="I26"/>
  <c r="K26"/>
  <c r="M26"/>
  <c r="N26"/>
  <c r="F26"/>
  <c r="H26"/>
  <c r="J26"/>
  <c r="L26"/>
  <c r="I33" i="1"/>
  <c r="K33"/>
  <c r="M33"/>
  <c r="D28" i="20" l="1"/>
  <c r="P25" i="5"/>
  <c r="Q25"/>
  <c r="O7" i="6"/>
  <c r="F26"/>
  <c r="O9"/>
  <c r="E14" i="20" l="1"/>
  <c r="E19"/>
  <c r="E26"/>
  <c r="E27"/>
  <c r="E23"/>
  <c r="E16"/>
  <c r="E20"/>
  <c r="E24"/>
  <c r="E15"/>
  <c r="E17"/>
  <c r="E25"/>
  <c r="E18"/>
  <c r="E22"/>
  <c r="E21"/>
  <c r="E28" l="1"/>
  <c r="D10"/>
  <c r="G7" l="1"/>
  <c r="L12"/>
  <c r="L16"/>
  <c r="L9"/>
  <c r="L18"/>
  <c r="L13"/>
  <c r="J8"/>
  <c r="L10"/>
  <c r="L14"/>
  <c r="L11"/>
  <c r="L15"/>
  <c r="L17"/>
  <c r="G8"/>
  <c r="G6"/>
  <c r="G9"/>
  <c r="G10" l="1"/>
  <c r="L8"/>
  <c r="L19"/>
  <c r="J5" s="1"/>
</calcChain>
</file>

<file path=xl/comments1.xml><?xml version="1.0" encoding="utf-8"?>
<comments xmlns="http://schemas.openxmlformats.org/spreadsheetml/2006/main">
  <authors>
    <author>Autor</author>
  </authors>
  <commentList>
    <comment ref="I17" authorId="0">
      <text>
        <r>
          <rPr>
            <b/>
            <sz val="9"/>
            <color indexed="81"/>
            <rFont val="Tahoma"/>
            <family val="2"/>
          </rPr>
          <t xml:space="preserve">
Valor final año
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Valor final año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HORA CORTE: 16.00h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17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La cuota de la hipoteca, sólo debes poner como Gastos los intereses, puesto que la parte de capital corresponde a tu patrimonio neto</t>
        </r>
      </text>
    </comment>
  </commentList>
</comments>
</file>

<file path=xl/sharedStrings.xml><?xml version="1.0" encoding="utf-8"?>
<sst xmlns="http://schemas.openxmlformats.org/spreadsheetml/2006/main" count="314" uniqueCount="201">
  <si>
    <t>CUENTAS DE AHORRO</t>
  </si>
  <si>
    <t>CUENTAS CORRIENTES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</si>
  <si>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</si>
  <si>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</si>
  <si>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</si>
  <si>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</si>
  <si>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</si>
  <si>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</si>
  <si>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</si>
  <si>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</si>
  <si>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</si>
  <si>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</si>
  <si>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</si>
  <si>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</si>
  <si>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INVERSION</t>
  </si>
  <si>
    <t>PATRIMONIO TOTAL</t>
  </si>
  <si>
    <t>DIFERENCIA MES ANTERIOR</t>
  </si>
  <si>
    <t>RETENCIÓN</t>
  </si>
  <si>
    <t>CUENTAS CORRIENTES REMUNERADAS</t>
  </si>
  <si>
    <t>CONCEPTO</t>
  </si>
  <si>
    <t>ACTIVO</t>
  </si>
  <si>
    <t>PASIVO</t>
  </si>
  <si>
    <t>TOTAL …..</t>
  </si>
  <si>
    <t>PATRIMONIO NETO</t>
  </si>
  <si>
    <t>TOTAL ANUAL</t>
  </si>
  <si>
    <t>%</t>
  </si>
  <si>
    <t>OTROS INGRESOS</t>
  </si>
  <si>
    <t>INGRESOS TOTALES</t>
  </si>
  <si>
    <t>TOTAL INGRESOS</t>
  </si>
  <si>
    <t>COCHE (GASOLINA, SEGUROS, REPARACIONES,ETC)</t>
  </si>
  <si>
    <t>ROPA</t>
  </si>
  <si>
    <t>RESTAURANTES</t>
  </si>
  <si>
    <t>GASTOS TOTALES</t>
  </si>
  <si>
    <t>OTROS</t>
  </si>
  <si>
    <t>SUSCRIPCIONES</t>
  </si>
  <si>
    <t>DINERO AHORRADO A FINAL DE MES</t>
  </si>
  <si>
    <t>FARMACIA</t>
  </si>
  <si>
    <t xml:space="preserve"> </t>
  </si>
  <si>
    <t>WECITY</t>
  </si>
  <si>
    <t>PROYECTO</t>
  </si>
  <si>
    <t>DURACIÓN</t>
  </si>
  <si>
    <t>IMPORTE</t>
  </si>
  <si>
    <t>URBANITAE</t>
  </si>
  <si>
    <t>DIVIDENDO FAVORABLE DESCONTADO 19% IRPF</t>
  </si>
  <si>
    <t>FECHA APORTACIÓN</t>
  </si>
  <si>
    <t>PLATAFORMA</t>
  </si>
  <si>
    <t>STOCKCROWD IN</t>
  </si>
  <si>
    <t>DEPÓSITOS</t>
  </si>
  <si>
    <t>FECHA FIN</t>
  </si>
  <si>
    <t>FECHA INICIO</t>
  </si>
  <si>
    <t>PAGO INTERESES</t>
  </si>
  <si>
    <t>LIMPIEZA CASA</t>
  </si>
  <si>
    <t>TOTAL NETO</t>
  </si>
  <si>
    <t>TOTAL BRUTO</t>
  </si>
  <si>
    <t>TOTALES …….</t>
  </si>
  <si>
    <t>TIEMPO RETENIDO EL DINERO</t>
  </si>
  <si>
    <t>SEGO FINANCE - REAL ESTATE</t>
  </si>
  <si>
    <t>CROWDFUNDING Y CROWDLENDING</t>
  </si>
  <si>
    <t>SEGO FINANCE - EMPRESTAMO</t>
  </si>
  <si>
    <t xml:space="preserve">RETENCION PRACTICADA </t>
  </si>
  <si>
    <t xml:space="preserve">TOTAL A PERCIBIR </t>
  </si>
  <si>
    <t>DEVOLUCIÓN CAPITAL + INTERESES</t>
  </si>
  <si>
    <t>PÉRDIDA TOTAL O PARCIAL</t>
  </si>
  <si>
    <t>LEYENDA:</t>
  </si>
  <si>
    <t>RENTABILIDAD ANUAL</t>
  </si>
  <si>
    <t>RELLENAR SOLO CAMPOS AMARILLOS Y CELESTE</t>
  </si>
  <si>
    <t>20% COMISIÓN QUE SE LLEVA EMPRESTAMO</t>
  </si>
  <si>
    <t>IMPORTE INVERTIDO</t>
  </si>
  <si>
    <t xml:space="preserve">STOCKCROWD IN </t>
  </si>
  <si>
    <t xml:space="preserve">WECITY </t>
  </si>
  <si>
    <t xml:space="preserve">URBANITAE </t>
  </si>
  <si>
    <t xml:space="preserve">SEGO FINANCE - REAL ESTATE </t>
  </si>
  <si>
    <t xml:space="preserve">EMPRESTAMO </t>
  </si>
  <si>
    <t>CROWDFACTORING</t>
  </si>
  <si>
    <t>BRICKSTARTER</t>
  </si>
  <si>
    <t>CEDENTE</t>
  </si>
  <si>
    <t>GIMNASIO</t>
  </si>
  <si>
    <t>VIAJES</t>
  </si>
  <si>
    <t>FECHA DEVOLUCIÓN</t>
  </si>
  <si>
    <t>DIVIDENDO DESCONTANDO 20% COMISION</t>
  </si>
  <si>
    <t>RENTABILIDAD PROYECTO BRUTO</t>
  </si>
  <si>
    <t>INVERSION TOTAL</t>
  </si>
  <si>
    <t>DEVOLUCIÓN CAPITAL</t>
  </si>
  <si>
    <t>INVERSIONES</t>
  </si>
  <si>
    <t>WALLET PLATAFORMAS</t>
  </si>
  <si>
    <t>SEGO FINANCE</t>
  </si>
  <si>
    <t>VENDIDO EN MARKETPLACE O DEVUELTO</t>
  </si>
  <si>
    <t>FECHA DE COMPRA</t>
  </si>
  <si>
    <t>PRECIO DE COMPRA</t>
  </si>
  <si>
    <t>CANTIDAD DE ACCIONES</t>
  </si>
  <si>
    <t>CAPITAL INVERTIDO</t>
  </si>
  <si>
    <t>FECHA DE VENTA</t>
  </si>
  <si>
    <t>PRECIO DE VENTA</t>
  </si>
  <si>
    <t>DIVIDENDOS OBTENIDOS</t>
  </si>
  <si>
    <t>Stop loss  por acción (€)</t>
  </si>
  <si>
    <t>Stop loss (%)</t>
  </si>
  <si>
    <t>Stop loss (€)</t>
  </si>
  <si>
    <t>Plusvalías / Minusvalías (%)</t>
  </si>
  <si>
    <t>Plusvalías / Minusvalías (€)</t>
  </si>
  <si>
    <t>EMPRESA</t>
  </si>
  <si>
    <t>TICKET ACCESO CNMV</t>
  </si>
  <si>
    <t>REPARTO DIVIDENDOS</t>
  </si>
  <si>
    <t xml:space="preserve">MINIMO </t>
  </si>
  <si>
    <t>COMISIONES BROKER+CANON BOLSA+LIQUIDO</t>
  </si>
  <si>
    <t>HAUSERA</t>
  </si>
  <si>
    <t>INVERSIÓN INMOBILIARIO TOKEN</t>
  </si>
  <si>
    <t>TOKENIZACIÓN</t>
  </si>
  <si>
    <t>INVERSIÓN TOTAL EN PLATAFORMAS</t>
  </si>
  <si>
    <t>CIVISLEND</t>
  </si>
  <si>
    <t>TOTAL…</t>
  </si>
  <si>
    <t>TOTAL …</t>
  </si>
  <si>
    <t>TOTAL ….</t>
  </si>
  <si>
    <t>DOMOBLOCK</t>
  </si>
  <si>
    <t>TOTAL ……</t>
  </si>
  <si>
    <t>TOTAL…..</t>
  </si>
  <si>
    <t>PATRIMONIO NETO 2024</t>
  </si>
  <si>
    <t>Fuente de Ingresos</t>
  </si>
  <si>
    <t>Importe</t>
  </si>
  <si>
    <t>Ingresos totales</t>
  </si>
  <si>
    <t>GASTOS</t>
  </si>
  <si>
    <t>Gastos Totales</t>
  </si>
  <si>
    <t>% Destinado a la inversión</t>
  </si>
  <si>
    <t>Inversiones</t>
  </si>
  <si>
    <t>Ingresos por inversiones</t>
  </si>
  <si>
    <t>Otros Ingresos</t>
  </si>
  <si>
    <t>PANEL DE CONTROL DE INGRESOS, GASTOS &amp; INVERSIONES ANUAL</t>
  </si>
  <si>
    <t xml:space="preserve">Total </t>
  </si>
  <si>
    <t>CUENTAS CORRIENTES/AHORRO/WALLET</t>
  </si>
  <si>
    <t>PATRIMONIO 2024</t>
  </si>
  <si>
    <t xml:space="preserve">DIVIDENDO BRUTO </t>
  </si>
  <si>
    <t>TOTAL A PERCIBIR PLUSVALIA</t>
  </si>
  <si>
    <t>RENTAS</t>
  </si>
  <si>
    <t>RENTABILIDAD ANUAL REAL</t>
  </si>
  <si>
    <t xml:space="preserve">RENTABILIDAD </t>
  </si>
  <si>
    <t>RENTABILIDAD ANUAL ESPERADA</t>
  </si>
  <si>
    <t>FECHA FIN REAL</t>
  </si>
  <si>
    <t>DURACIÓN ESTIMADA</t>
  </si>
  <si>
    <t>DURACIÓN REAL</t>
  </si>
  <si>
    <t>INGRESOS PASIVOS NETOS 2024</t>
  </si>
  <si>
    <t>DEVOLUCIÓN CAPITAL + INTERESES BRUTOS</t>
  </si>
  <si>
    <t>DEVOLUCIÓN CAPITAL + INTERESES NETOS</t>
  </si>
  <si>
    <t>PRORROGA</t>
  </si>
  <si>
    <t>Información</t>
  </si>
  <si>
    <t>En la plantilla encontrarás:</t>
  </si>
  <si>
    <t xml:space="preserve">ACCIONES </t>
  </si>
  <si>
    <t>NÓMINA</t>
  </si>
  <si>
    <t>SUMINISTRO (TELEFONO, AGUA, LUZ)</t>
  </si>
  <si>
    <t>HIPOTECA O ALQUILER</t>
  </si>
  <si>
    <t>COMPRAS ONLINE</t>
  </si>
  <si>
    <t>SEGUROS</t>
  </si>
  <si>
    <t>VETERINARIO</t>
  </si>
  <si>
    <t>PROYECTO 1</t>
  </si>
  <si>
    <t>PROYECTO 2</t>
  </si>
  <si>
    <t>PROYECTO 3</t>
  </si>
  <si>
    <t xml:space="preserve">COBRADO </t>
  </si>
  <si>
    <t xml:space="preserve">Ingresos de Cuentas </t>
  </si>
  <si>
    <t>ACCIONES</t>
  </si>
  <si>
    <t>"Ahorrar es el cimiento sólido, y la inversión es la construcción del futuro financiero"</t>
  </si>
  <si>
    <r>
      <t xml:space="preserve">Hablamos con frecuencia sobre </t>
    </r>
    <r>
      <rPr>
        <b/>
        <sz val="11"/>
        <color theme="1"/>
        <rFont val="Calibri"/>
        <family val="2"/>
        <scheme val="minor"/>
      </rPr>
      <t>inversiones y su importancia</t>
    </r>
    <r>
      <rPr>
        <sz val="11"/>
        <color theme="1"/>
        <rFont val="Calibri"/>
        <family val="2"/>
        <scheme val="minor"/>
      </rPr>
      <t xml:space="preserve">, pero rara vez tocamos el tema del ahorro, que es una pieza fundamental para mejorar nuestra salud financiera.                                                                                                    Al diseñar un plan de ahorro e inversión, es </t>
    </r>
    <r>
      <rPr>
        <b/>
        <sz val="11"/>
        <color theme="1"/>
        <rFont val="Calibri"/>
        <family val="2"/>
        <scheme val="minor"/>
      </rPr>
      <t>IMPORTANTE conocer todos nuestros gastos</t>
    </r>
    <r>
      <rPr>
        <sz val="11"/>
        <color theme="1"/>
        <rFont val="Calibri"/>
        <family val="2"/>
        <scheme val="minor"/>
      </rPr>
      <t xml:space="preserve">. Esto nos permite identificar en qué áreas estamos gastando dinero y evaluar si podemos                                                                     realizar ajustes. He creado una </t>
    </r>
    <r>
      <rPr>
        <b/>
        <sz val="11"/>
        <color theme="1"/>
        <rFont val="Calibri"/>
        <family val="2"/>
        <scheme val="minor"/>
      </rPr>
      <t>plantilla especialmente para ti</t>
    </r>
    <r>
      <rPr>
        <sz val="11"/>
        <color theme="1"/>
        <rFont val="Calibri"/>
        <family val="2"/>
        <scheme val="minor"/>
      </rPr>
      <t xml:space="preserve">, donde podrás gestionar y tener un control completo sobre todos tus gastos, además de detectar posibles desviaciones                                                             con respecto a tu presupuesto inicial. </t>
    </r>
    <r>
      <rPr>
        <b/>
        <sz val="11"/>
        <color theme="1"/>
        <rFont val="Calibri"/>
        <family val="2"/>
        <scheme val="minor"/>
      </rPr>
      <t>¡Asegúrate de aprovechar esta herramienta para optimizar tu manejo financiero!</t>
    </r>
  </si>
  <si>
    <t>DEPÓSITO 2</t>
  </si>
  <si>
    <t>DEPÓSITO 1</t>
  </si>
  <si>
    <t>DEPOSITO 3</t>
  </si>
  <si>
    <t>CUENTA 1</t>
  </si>
  <si>
    <t>CUENTA 2</t>
  </si>
  <si>
    <t>CUENTA 3</t>
  </si>
  <si>
    <t>CUENTA 4</t>
  </si>
  <si>
    <t>Nómina</t>
  </si>
  <si>
    <t>BANCO 1</t>
  </si>
  <si>
    <t>BANCO 2</t>
  </si>
  <si>
    <t>BANCO 3</t>
  </si>
  <si>
    <t>CAJA - EFECTIVO</t>
  </si>
  <si>
    <t xml:space="preserve">BANCO 1 </t>
  </si>
  <si>
    <t>WALLET 1</t>
  </si>
  <si>
    <t>WALLET 2</t>
  </si>
  <si>
    <t>WALLET 3</t>
  </si>
  <si>
    <t>WALLET 4</t>
  </si>
  <si>
    <t>INGRESOS POR INVERSIONES TOTAL</t>
  </si>
  <si>
    <t>DIVIDENDO  DESCONTADO 19% IRPF</t>
  </si>
  <si>
    <t>PERDIDA PARCIAL O TOTAL</t>
  </si>
  <si>
    <t>DEVUELTO</t>
  </si>
  <si>
    <t>Leyenda: NO TOCAR NADA, COGE DATOS DE LAS DEMÁS HOJAS</t>
  </si>
  <si>
    <t>LEYENDA: No tocar campos amarillos</t>
  </si>
  <si>
    <t>NO TOCAR CAMPOS AMARILLOS</t>
  </si>
  <si>
    <t>INGRESOS CUENTAS, INVERSIONES, ETC</t>
  </si>
  <si>
    <t>TOTAL GASTOS</t>
  </si>
  <si>
    <t>CASH FLOW</t>
  </si>
  <si>
    <t>FONDOS</t>
  </si>
  <si>
    <r>
      <t>1.-</t>
    </r>
    <r>
      <rPr>
        <b/>
        <sz val="11"/>
        <color theme="1"/>
        <rFont val="Calibri"/>
        <family val="2"/>
        <scheme val="minor"/>
      </rPr>
      <t>Resumen Anual</t>
    </r>
    <r>
      <rPr>
        <sz val="11"/>
        <color theme="1"/>
        <rFont val="Calibri"/>
        <family val="2"/>
        <scheme val="minor"/>
      </rPr>
      <t xml:space="preserve">, donde verás reflejado el total de Igresos, Gastos, Inversiones y Patrimonio Neto ANUAL, además incluye un resumen de tu Plan de inversiones,  porcentaje de los ingresos que destinas a la inversión y como los distribuyes. </t>
    </r>
    <r>
      <rPr>
        <b/>
        <sz val="11"/>
        <color rgb="FF0033CC"/>
        <rFont val="Calibri"/>
        <family val="2"/>
        <scheme val="minor"/>
      </rPr>
      <t>NO TOCAR</t>
    </r>
    <r>
      <rPr>
        <b/>
        <sz val="11"/>
        <color theme="3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(no debes picar ningún dato, lo coge de las hojas siguientes)</t>
    </r>
  </si>
  <si>
    <r>
      <t>2.-</t>
    </r>
    <r>
      <rPr>
        <b/>
        <sz val="11"/>
        <color theme="1"/>
        <rFont val="Calibri"/>
        <family val="2"/>
        <scheme val="minor"/>
      </rPr>
      <t>Patrimonio:</t>
    </r>
    <r>
      <rPr>
        <sz val="11"/>
        <color theme="1"/>
        <rFont val="Calibri"/>
        <family val="2"/>
        <scheme val="minor"/>
      </rPr>
      <t xml:space="preserve">  Hoja donde verás reflejado tu Patrimonio, </t>
    </r>
    <r>
      <rPr>
        <b/>
        <sz val="11"/>
        <color rgb="FF0033CC"/>
        <rFont val="Calibri"/>
        <family val="2"/>
        <scheme val="minor"/>
      </rPr>
      <t>NO TOCAR LOS CAMPOS AMARILLOS</t>
    </r>
  </si>
  <si>
    <r>
      <t>3.-</t>
    </r>
    <r>
      <rPr>
        <b/>
        <sz val="11"/>
        <color theme="1"/>
        <rFont val="Calibri"/>
        <family val="2"/>
        <scheme val="minor"/>
      </rPr>
      <t>Ingresos por inversiones:</t>
    </r>
    <r>
      <rPr>
        <sz val="11"/>
        <color theme="1"/>
        <rFont val="Calibri"/>
        <family val="2"/>
        <scheme val="minor"/>
      </rPr>
      <t xml:space="preserve"> Hoja para llevar el control de los</t>
    </r>
    <r>
      <rPr>
        <b/>
        <sz val="11"/>
        <color theme="1"/>
        <rFont val="Calibri"/>
        <family val="2"/>
        <scheme val="minor"/>
      </rPr>
      <t xml:space="preserve"> ingresos que recibes por las cuentas remuneradas, depósitos, inversiones, etc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rgb="FF0033CC"/>
        <rFont val="Calibri"/>
        <family val="2"/>
        <scheme val="minor"/>
      </rPr>
      <t>NO TOCAR LOS CAMPOS AMARILLOS</t>
    </r>
  </si>
  <si>
    <r>
      <t xml:space="preserve">6.-Hoja Control sobre tus </t>
    </r>
    <r>
      <rPr>
        <b/>
        <sz val="11"/>
        <color theme="1"/>
        <rFont val="Calibri"/>
        <family val="2"/>
        <scheme val="minor"/>
      </rPr>
      <t>inversiones en Crowdfunding y Crowdlending Inmobiliario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0033CC"/>
        <rFont val="Calibri"/>
        <family val="2"/>
        <scheme val="minor"/>
      </rPr>
      <t>NO TOCAR CAMPOS AMARILLOS</t>
    </r>
  </si>
  <si>
    <r>
      <t xml:space="preserve">7.-Hoja Control sobre tus inversiones en </t>
    </r>
    <r>
      <rPr>
        <b/>
        <sz val="11"/>
        <color theme="1"/>
        <rFont val="Calibri"/>
        <family val="2"/>
        <scheme val="minor"/>
      </rPr>
      <t>Crowdfunding Tokenizado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rgb="FF0033CC"/>
        <rFont val="Calibri"/>
        <family val="2"/>
        <scheme val="minor"/>
      </rPr>
      <t>NO TOCAR CAMPOS AMARILLOS</t>
    </r>
  </si>
  <si>
    <r>
      <t xml:space="preserve">8.-Hoja control sobre tus </t>
    </r>
    <r>
      <rPr>
        <b/>
        <sz val="11"/>
        <color theme="1"/>
        <rFont val="Calibri"/>
        <family val="2"/>
        <scheme val="minor"/>
      </rPr>
      <t>inversiones en Facturas.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33CC"/>
        <rFont val="Calibri"/>
        <family val="2"/>
        <scheme val="minor"/>
      </rPr>
      <t>NO TOCAR CAMPOS BLANCOS</t>
    </r>
  </si>
  <si>
    <r>
      <t xml:space="preserve">9.-Hoja control </t>
    </r>
    <r>
      <rPr>
        <b/>
        <sz val="11"/>
        <color theme="1"/>
        <rFont val="Calibri"/>
        <family val="2"/>
        <scheme val="minor"/>
      </rPr>
      <t>acciones</t>
    </r>
  </si>
  <si>
    <r>
      <t>4.-</t>
    </r>
    <r>
      <rPr>
        <b/>
        <sz val="11"/>
        <color theme="1"/>
        <rFont val="Calibri"/>
        <family val="2"/>
        <scheme val="minor"/>
      </rPr>
      <t>Ingresos y Gastos:</t>
    </r>
    <r>
      <rPr>
        <sz val="11"/>
        <color theme="1"/>
        <rFont val="Calibri"/>
        <family val="2"/>
        <scheme val="minor"/>
      </rPr>
      <t xml:space="preserve"> Hoja Control de Gastos e Ingresos mensuales. </t>
    </r>
    <r>
      <rPr>
        <b/>
        <sz val="11"/>
        <color rgb="FF0033CC"/>
        <rFont val="Calibri"/>
        <family val="2"/>
        <scheme val="minor"/>
      </rPr>
      <t>NO TOCAR LOS CAMPOS AMARILLOS</t>
    </r>
  </si>
  <si>
    <t>Si te ha resultado útil comparte conocimientos con la comunidad. Me puedes seguir en X (antig twitter) @Inversor00 Gracias</t>
  </si>
  <si>
    <t>BENEFICIO O PÉRDIDA SOBRE EL NETO</t>
  </si>
  <si>
    <t>Promociones</t>
  </si>
  <si>
    <t>Acceso Blog</t>
  </si>
  <si>
    <t>10.-Adaptala a tus circunstancias, añade celdas pero observa que dicha celda se incluye en las fórmulas</t>
  </si>
  <si>
    <t>Suscripción al blog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</si>
</sst>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</font>
    <font>
      <b/>
      <sz val="12"/>
      <color rgb="FF212121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33CC"/>
      <name val="Calibri"/>
      <family val="2"/>
      <scheme val="minor"/>
    </font>
    <font>
      <b/>
      <sz val="11"/>
      <color rgb="FF212529"/>
      <name val="Arial"/>
      <family val="2"/>
    </font>
    <font>
      <b/>
      <sz val="11"/>
      <color theme="1"/>
      <name val="Arial"/>
      <family val="2"/>
    </font>
    <font>
      <b/>
      <sz val="11"/>
      <color theme="3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7030A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1"/>
      <name val="Raleway"/>
    </font>
    <font>
      <sz val="14"/>
      <color rgb="FF0C0C0C"/>
      <name val="Arial"/>
      <family val="2"/>
    </font>
    <font>
      <b/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sz val="11"/>
      <color rgb="FF0033CC"/>
      <name val="Calibri"/>
      <family val="2"/>
      <scheme val="minor"/>
    </font>
    <font>
      <sz val="12"/>
      <color rgb="FF1E1E1E"/>
      <name val="Nunito Sans"/>
    </font>
    <font>
      <b/>
      <sz val="11"/>
      <color theme="1"/>
      <name val="Arial Nova Cond"/>
      <family val="2"/>
    </font>
    <font>
      <sz val="11"/>
      <color theme="1"/>
      <name val="Arial Nova Cond"/>
      <family val="2"/>
    </font>
    <font>
      <sz val="11"/>
      <color rgb="FF00B050"/>
      <name val="Arial Nova Cond"/>
      <family val="2"/>
    </font>
    <font>
      <b/>
      <sz val="11"/>
      <color theme="1"/>
      <name val="Arial Black"/>
      <family val="2"/>
    </font>
    <font>
      <sz val="22"/>
      <color theme="1"/>
      <name val="Calibri"/>
      <family val="2"/>
      <scheme val="minor"/>
    </font>
    <font>
      <sz val="11"/>
      <color theme="1"/>
      <name val="Arial Nova Cond"/>
    </font>
    <font>
      <b/>
      <sz val="11"/>
      <color rgb="FF00B050"/>
      <name val="Calibri"/>
      <family val="2"/>
      <scheme val="minor"/>
    </font>
    <font>
      <sz val="11"/>
      <color theme="1"/>
      <name val="Arial Black"/>
      <family val="2"/>
    </font>
    <font>
      <sz val="11"/>
      <color rgb="FF006600"/>
      <name val="Calibri"/>
      <family val="2"/>
      <scheme val="minor"/>
    </font>
    <font>
      <b/>
      <sz val="16"/>
      <color rgb="FF006600"/>
      <name val="Calibri"/>
      <family val="2"/>
      <scheme val="minor"/>
    </font>
    <font>
      <u/>
      <sz val="11"/>
      <color rgb="FF006600"/>
      <name val="Calibri"/>
      <family val="2"/>
      <scheme val="minor"/>
    </font>
    <font>
      <b/>
      <i/>
      <sz val="14"/>
      <color rgb="FF00660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165"/>
        <bgColor indexed="64"/>
      </patternFill>
    </fill>
    <fill>
      <patternFill patternType="solid">
        <fgColor rgb="FFFFFF00"/>
        <bgColor theme="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339">
    <xf numFmtId="0" fontId="0" fillId="0" borderId="0" xfId="0"/>
    <xf numFmtId="0" fontId="0" fillId="0" borderId="1" xfId="0" applyBorder="1"/>
    <xf numFmtId="164" fontId="0" fillId="0" borderId="1" xfId="0" applyNumberFormat="1" applyBorder="1"/>
    <xf numFmtId="44" fontId="0" fillId="0" borderId="1" xfId="1" applyFont="1" applyBorder="1"/>
    <xf numFmtId="4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44" fontId="2" fillId="0" borderId="1" xfId="0" applyNumberFormat="1" applyFont="1" applyBorder="1"/>
    <xf numFmtId="44" fontId="0" fillId="0" borderId="1" xfId="0" applyNumberFormat="1" applyBorder="1" applyAlignment="1">
      <alignment horizontal="right"/>
    </xf>
    <xf numFmtId="0" fontId="0" fillId="4" borderId="0" xfId="0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44" fontId="0" fillId="4" borderId="0" xfId="1" applyFont="1" applyFill="1"/>
    <xf numFmtId="44" fontId="2" fillId="0" borderId="1" xfId="1" applyFont="1" applyBorder="1"/>
    <xf numFmtId="0" fontId="2" fillId="0" borderId="0" xfId="0" applyFont="1"/>
    <xf numFmtId="44" fontId="0" fillId="0" borderId="0" xfId="0" applyNumberFormat="1"/>
    <xf numFmtId="3" fontId="6" fillId="0" borderId="0" xfId="0" applyNumberFormat="1" applyFont="1"/>
    <xf numFmtId="0" fontId="0" fillId="6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44" fontId="0" fillId="6" borderId="1" xfId="1" applyFont="1" applyFill="1" applyBorder="1"/>
    <xf numFmtId="0" fontId="2" fillId="6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10" fontId="0" fillId="6" borderId="1" xfId="3" applyNumberFormat="1" applyFont="1" applyFill="1" applyBorder="1"/>
    <xf numFmtId="14" fontId="2" fillId="6" borderId="6" xfId="0" applyNumberFormat="1" applyFont="1" applyFill="1" applyBorder="1" applyAlignment="1">
      <alignment horizontal="center"/>
    </xf>
    <xf numFmtId="14" fontId="8" fillId="6" borderId="6" xfId="0" applyNumberFormat="1" applyFont="1" applyFill="1" applyBorder="1" applyAlignment="1">
      <alignment horizontal="center"/>
    </xf>
    <xf numFmtId="14" fontId="2" fillId="6" borderId="1" xfId="0" applyNumberFormat="1" applyFont="1" applyFill="1" applyBorder="1" applyAlignment="1">
      <alignment horizontal="center"/>
    </xf>
    <xf numFmtId="14" fontId="8" fillId="6" borderId="1" xfId="0" applyNumberFormat="1" applyFont="1" applyFill="1" applyBorder="1" applyAlignment="1">
      <alignment horizontal="center"/>
    </xf>
    <xf numFmtId="14" fontId="9" fillId="6" borderId="6" xfId="0" applyNumberFormat="1" applyFont="1" applyFill="1" applyBorder="1" applyAlignment="1">
      <alignment horizontal="center"/>
    </xf>
    <xf numFmtId="14" fontId="9" fillId="6" borderId="1" xfId="0" applyNumberFormat="1" applyFont="1" applyFill="1" applyBorder="1" applyAlignment="1">
      <alignment horizontal="center"/>
    </xf>
    <xf numFmtId="9" fontId="0" fillId="6" borderId="1" xfId="3" applyFont="1" applyFill="1" applyBorder="1"/>
    <xf numFmtId="0" fontId="0" fillId="5" borderId="1" xfId="0" applyFill="1" applyBorder="1"/>
    <xf numFmtId="44" fontId="2" fillId="5" borderId="1" xfId="0" applyNumberFormat="1" applyFont="1" applyFill="1" applyBorder="1"/>
    <xf numFmtId="44" fontId="2" fillId="5" borderId="1" xfId="1" applyFont="1" applyFill="1" applyBorder="1"/>
    <xf numFmtId="2" fontId="0" fillId="0" borderId="6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0" fillId="8" borderId="1" xfId="0" applyFont="1" applyFill="1" applyBorder="1" applyAlignment="1">
      <alignment wrapText="1"/>
    </xf>
    <xf numFmtId="0" fontId="11" fillId="8" borderId="1" xfId="0" applyFont="1" applyFill="1" applyBorder="1" applyAlignment="1">
      <alignment wrapText="1"/>
    </xf>
    <xf numFmtId="0" fontId="11" fillId="8" borderId="1" xfId="0" applyFont="1" applyFill="1" applyBorder="1" applyAlignment="1">
      <alignment vertical="center" wrapText="1"/>
    </xf>
    <xf numFmtId="44" fontId="0" fillId="0" borderId="6" xfId="1" applyFont="1" applyBorder="1"/>
    <xf numFmtId="0" fontId="2" fillId="3" borderId="5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/>
    <xf numFmtId="0" fontId="2" fillId="3" borderId="13" xfId="0" applyFont="1" applyFill="1" applyBorder="1" applyAlignment="1">
      <alignment wrapText="1"/>
    </xf>
    <xf numFmtId="164" fontId="0" fillId="0" borderId="1" xfId="1" applyNumberFormat="1" applyFont="1" applyBorder="1"/>
    <xf numFmtId="0" fontId="12" fillId="3" borderId="13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1" xfId="0" applyFill="1" applyBorder="1"/>
    <xf numFmtId="44" fontId="0" fillId="0" borderId="0" xfId="1" applyFont="1"/>
    <xf numFmtId="10" fontId="0" fillId="0" borderId="1" xfId="3" applyNumberFormat="1" applyFont="1" applyBorder="1"/>
    <xf numFmtId="44" fontId="2" fillId="2" borderId="1" xfId="0" applyNumberFormat="1" applyFont="1" applyFill="1" applyBorder="1"/>
    <xf numFmtId="44" fontId="0" fillId="0" borderId="1" xfId="1" applyFont="1" applyFill="1" applyBorder="1"/>
    <xf numFmtId="0" fontId="2" fillId="3" borderId="2" xfId="0" applyFont="1" applyFill="1" applyBorder="1" applyAlignment="1">
      <alignment horizontal="center"/>
    </xf>
    <xf numFmtId="164" fontId="0" fillId="0" borderId="8" xfId="0" applyNumberFormat="1" applyBorder="1"/>
    <xf numFmtId="44" fontId="2" fillId="0" borderId="8" xfId="1" applyFont="1" applyBorder="1"/>
    <xf numFmtId="44" fontId="0" fillId="0" borderId="8" xfId="1" applyFont="1" applyBorder="1"/>
    <xf numFmtId="0" fontId="15" fillId="2" borderId="1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14" fontId="0" fillId="0" borderId="1" xfId="0" applyNumberFormat="1" applyBorder="1"/>
    <xf numFmtId="4" fontId="0" fillId="0" borderId="1" xfId="0" applyNumberFormat="1" applyBorder="1"/>
    <xf numFmtId="0" fontId="5" fillId="0" borderId="0" xfId="2" applyAlignment="1" applyProtection="1"/>
    <xf numFmtId="0" fontId="0" fillId="0" borderId="1" xfId="0" applyBorder="1" applyAlignment="1">
      <alignment horizontal="center"/>
    </xf>
    <xf numFmtId="44" fontId="1" fillId="0" borderId="8" xfId="1" applyFont="1" applyBorder="1"/>
    <xf numFmtId="44" fontId="1" fillId="0" borderId="1" xfId="1" applyFont="1" applyBorder="1"/>
    <xf numFmtId="9" fontId="0" fillId="0" borderId="0" xfId="3" applyFont="1"/>
    <xf numFmtId="0" fontId="21" fillId="11" borderId="0" xfId="0" applyFont="1" applyFill="1" applyBorder="1" applyAlignment="1">
      <alignment horizontal="center"/>
    </xf>
    <xf numFmtId="0" fontId="5" fillId="0" borderId="1" xfId="2" applyBorder="1" applyAlignment="1" applyProtection="1">
      <alignment horizontal="center"/>
    </xf>
    <xf numFmtId="4" fontId="0" fillId="0" borderId="1" xfId="0" applyNumberFormat="1" applyBorder="1" applyAlignment="1">
      <alignment horizontal="center"/>
    </xf>
    <xf numFmtId="0" fontId="22" fillId="0" borderId="0" xfId="0" applyFont="1" applyAlignment="1">
      <alignment wrapText="1"/>
    </xf>
    <xf numFmtId="44" fontId="2" fillId="0" borderId="1" xfId="0" applyNumberFormat="1" applyFont="1" applyFill="1" applyBorder="1"/>
    <xf numFmtId="10" fontId="0" fillId="2" borderId="1" xfId="3" applyNumberFormat="1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9" fontId="0" fillId="2" borderId="1" xfId="3" applyNumberFormat="1" applyFont="1" applyFill="1" applyBorder="1"/>
    <xf numFmtId="44" fontId="9" fillId="2" borderId="1" xfId="1" applyFont="1" applyFill="1" applyBorder="1"/>
    <xf numFmtId="9" fontId="0" fillId="2" borderId="1" xfId="3" applyFont="1" applyFill="1" applyBorder="1"/>
    <xf numFmtId="0" fontId="7" fillId="2" borderId="1" xfId="0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14" fontId="24" fillId="2" borderId="1" xfId="0" applyNumberFormat="1" applyFont="1" applyFill="1" applyBorder="1" applyAlignment="1">
      <alignment horizontal="center"/>
    </xf>
    <xf numFmtId="0" fontId="27" fillId="2" borderId="1" xfId="0" applyFont="1" applyFill="1" applyBorder="1"/>
    <xf numFmtId="0" fontId="9" fillId="2" borderId="6" xfId="0" applyFont="1" applyFill="1" applyBorder="1" applyAlignment="1">
      <alignment horizontal="center" vertical="center"/>
    </xf>
    <xf numFmtId="0" fontId="28" fillId="0" borderId="0" xfId="0" applyFont="1"/>
    <xf numFmtId="0" fontId="2" fillId="2" borderId="1" xfId="0" applyFont="1" applyFill="1" applyBorder="1" applyAlignment="1">
      <alignment horizontal="center" wrapText="1"/>
    </xf>
    <xf numFmtId="164" fontId="0" fillId="0" borderId="8" xfId="0" applyNumberFormat="1" applyFont="1" applyBorder="1"/>
    <xf numFmtId="0" fontId="30" fillId="0" borderId="1" xfId="0" applyFont="1" applyBorder="1"/>
    <xf numFmtId="0" fontId="29" fillId="0" borderId="13" xfId="0" applyFont="1" applyBorder="1"/>
    <xf numFmtId="0" fontId="34" fillId="0" borderId="6" xfId="0" applyFont="1" applyBorder="1"/>
    <xf numFmtId="0" fontId="29" fillId="10" borderId="1" xfId="0" applyFont="1" applyFill="1" applyBorder="1" applyAlignment="1">
      <alignment horizontal="center"/>
    </xf>
    <xf numFmtId="0" fontId="32" fillId="0" borderId="1" xfId="0" applyFont="1" applyBorder="1"/>
    <xf numFmtId="0" fontId="29" fillId="10" borderId="13" xfId="0" applyFont="1" applyFill="1" applyBorder="1" applyAlignment="1">
      <alignment horizontal="center"/>
    </xf>
    <xf numFmtId="0" fontId="32" fillId="12" borderId="13" xfId="0" applyFont="1" applyFill="1" applyBorder="1" applyAlignment="1">
      <alignment horizontal="center"/>
    </xf>
    <xf numFmtId="0" fontId="32" fillId="12" borderId="14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44" fontId="32" fillId="0" borderId="1" xfId="0" applyNumberFormat="1" applyFont="1" applyBorder="1"/>
    <xf numFmtId="44" fontId="32" fillId="0" borderId="1" xfId="1" applyFont="1" applyBorder="1"/>
    <xf numFmtId="44" fontId="2" fillId="2" borderId="1" xfId="1" applyFont="1" applyFill="1" applyBorder="1"/>
    <xf numFmtId="10" fontId="0" fillId="0" borderId="1" xfId="3" applyNumberFormat="1" applyFont="1" applyFill="1" applyBorder="1"/>
    <xf numFmtId="0" fontId="2" fillId="14" borderId="1" xfId="0" applyFont="1" applyFill="1" applyBorder="1" applyAlignment="1">
      <alignment wrapText="1"/>
    </xf>
    <xf numFmtId="0" fontId="2" fillId="3" borderId="22" xfId="0" applyFont="1" applyFill="1" applyBorder="1" applyAlignment="1">
      <alignment horizontal="center"/>
    </xf>
    <xf numFmtId="164" fontId="0" fillId="0" borderId="23" xfId="0" applyNumberFormat="1" applyBorder="1"/>
    <xf numFmtId="44" fontId="0" fillId="0" borderId="23" xfId="1" applyFont="1" applyBorder="1"/>
    <xf numFmtId="164" fontId="0" fillId="0" borderId="24" xfId="0" applyNumberFormat="1" applyBorder="1"/>
    <xf numFmtId="44" fontId="0" fillId="0" borderId="24" xfId="1" applyFont="1" applyBorder="1"/>
    <xf numFmtId="164" fontId="0" fillId="0" borderId="22" xfId="0" applyNumberFormat="1" applyBorder="1"/>
    <xf numFmtId="44" fontId="0" fillId="0" borderId="22" xfId="1" applyFont="1" applyBorder="1"/>
    <xf numFmtId="164" fontId="0" fillId="0" borderId="25" xfId="0" applyNumberFormat="1" applyBorder="1"/>
    <xf numFmtId="44" fontId="0" fillId="0" borderId="25" xfId="1" applyFont="1" applyBorder="1"/>
    <xf numFmtId="44" fontId="0" fillId="0" borderId="24" xfId="1" applyFont="1" applyFill="1" applyBorder="1"/>
    <xf numFmtId="164" fontId="0" fillId="0" borderId="24" xfId="0" applyNumberFormat="1" applyFill="1" applyBorder="1"/>
    <xf numFmtId="44" fontId="26" fillId="0" borderId="24" xfId="1" applyFont="1" applyFill="1" applyBorder="1"/>
    <xf numFmtId="44" fontId="24" fillId="0" borderId="24" xfId="1" applyFont="1" applyFill="1" applyBorder="1"/>
    <xf numFmtId="164" fontId="0" fillId="0" borderId="25" xfId="0" applyNumberFormat="1" applyFill="1" applyBorder="1"/>
    <xf numFmtId="44" fontId="0" fillId="0" borderId="25" xfId="1" applyFont="1" applyFill="1" applyBorder="1"/>
    <xf numFmtId="0" fontId="2" fillId="3" borderId="14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3" fontId="0" fillId="0" borderId="0" xfId="0" applyNumberFormat="1"/>
    <xf numFmtId="0" fontId="0" fillId="7" borderId="0" xfId="0" applyFill="1"/>
    <xf numFmtId="0" fontId="30" fillId="13" borderId="26" xfId="0" applyFont="1" applyFill="1" applyBorder="1"/>
    <xf numFmtId="0" fontId="0" fillId="13" borderId="27" xfId="0" applyFill="1" applyBorder="1"/>
    <xf numFmtId="0" fontId="15" fillId="2" borderId="13" xfId="0" applyFont="1" applyFill="1" applyBorder="1" applyAlignment="1">
      <alignment horizontal="center" vertical="center" wrapText="1"/>
    </xf>
    <xf numFmtId="0" fontId="2" fillId="6" borderId="1" xfId="0" applyFont="1" applyFill="1" applyBorder="1"/>
    <xf numFmtId="44" fontId="0" fillId="6" borderId="1" xfId="0" applyNumberFormat="1" applyFill="1" applyBorder="1"/>
    <xf numFmtId="0" fontId="0" fillId="0" borderId="0" xfId="0" applyFill="1" applyBorder="1"/>
    <xf numFmtId="0" fontId="32" fillId="0" borderId="0" xfId="0" applyFont="1" applyFill="1" applyBorder="1" applyAlignment="1">
      <alignment horizontal="center"/>
    </xf>
    <xf numFmtId="44" fontId="0" fillId="0" borderId="0" xfId="1" applyFont="1" applyFill="1" applyBorder="1"/>
    <xf numFmtId="44" fontId="0" fillId="0" borderId="0" xfId="0" applyNumberFormat="1" applyFill="1" applyBorder="1"/>
    <xf numFmtId="44" fontId="32" fillId="0" borderId="0" xfId="1" applyFont="1" applyFill="1" applyBorder="1"/>
    <xf numFmtId="44" fontId="32" fillId="0" borderId="0" xfId="0" applyNumberFormat="1" applyFont="1" applyFill="1" applyBorder="1"/>
    <xf numFmtId="0" fontId="2" fillId="6" borderId="1" xfId="0" applyFont="1" applyFill="1" applyBorder="1" applyAlignment="1">
      <alignment wrapText="1"/>
    </xf>
    <xf numFmtId="3" fontId="6" fillId="0" borderId="0" xfId="0" applyNumberFormat="1" applyFont="1" applyFill="1"/>
    <xf numFmtId="44" fontId="0" fillId="0" borderId="0" xfId="0" applyNumberFormat="1" applyFill="1"/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14" borderId="8" xfId="0" applyFont="1" applyFill="1" applyBorder="1" applyAlignment="1">
      <alignment wrapText="1"/>
    </xf>
    <xf numFmtId="0" fontId="9" fillId="2" borderId="5" xfId="0" applyFont="1" applyFill="1" applyBorder="1" applyAlignment="1">
      <alignment horizontal="center" vertical="center" wrapText="1"/>
    </xf>
    <xf numFmtId="44" fontId="0" fillId="2" borderId="1" xfId="0" applyNumberFormat="1" applyFill="1" applyBorder="1"/>
    <xf numFmtId="0" fontId="32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44" fontId="36" fillId="0" borderId="0" xfId="0" applyNumberFormat="1" applyFont="1" applyFill="1" applyBorder="1"/>
    <xf numFmtId="0" fontId="23" fillId="2" borderId="14" xfId="0" applyFont="1" applyFill="1" applyBorder="1" applyAlignment="1">
      <alignment horizontal="center" vertical="center" wrapText="1"/>
    </xf>
    <xf numFmtId="0" fontId="30" fillId="13" borderId="0" xfId="0" applyFont="1" applyFill="1" applyBorder="1"/>
    <xf numFmtId="0" fontId="37" fillId="15" borderId="0" xfId="0" applyFont="1" applyFill="1"/>
    <xf numFmtId="0" fontId="38" fillId="15" borderId="0" xfId="0" applyFont="1" applyFill="1"/>
    <xf numFmtId="0" fontId="39" fillId="15" borderId="0" xfId="2" applyFont="1" applyFill="1" applyAlignment="1" applyProtection="1"/>
    <xf numFmtId="0" fontId="0" fillId="7" borderId="0" xfId="0" applyFont="1" applyFill="1"/>
    <xf numFmtId="0" fontId="0" fillId="0" borderId="0" xfId="0" applyFont="1"/>
    <xf numFmtId="0" fontId="0" fillId="13" borderId="27" xfId="0" applyFont="1" applyFill="1" applyBorder="1"/>
    <xf numFmtId="0" fontId="0" fillId="13" borderId="0" xfId="0" applyFont="1" applyFill="1" applyBorder="1"/>
    <xf numFmtId="0" fontId="29" fillId="10" borderId="13" xfId="0" applyFont="1" applyFill="1" applyBorder="1" applyAlignment="1">
      <alignment horizontal="center"/>
    </xf>
    <xf numFmtId="14" fontId="0" fillId="0" borderId="0" xfId="0" applyNumberFormat="1" applyFill="1" applyBorder="1"/>
    <xf numFmtId="14" fontId="32" fillId="0" borderId="0" xfId="0" applyNumberFormat="1" applyFont="1" applyFill="1" applyBorder="1"/>
    <xf numFmtId="164" fontId="2" fillId="6" borderId="8" xfId="0" applyNumberFormat="1" applyFont="1" applyFill="1" applyBorder="1"/>
    <xf numFmtId="164" fontId="2" fillId="6" borderId="1" xfId="0" applyNumberFormat="1" applyFont="1" applyFill="1" applyBorder="1"/>
    <xf numFmtId="44" fontId="2" fillId="6" borderId="1" xfId="0" applyNumberFormat="1" applyFont="1" applyFill="1" applyBorder="1"/>
    <xf numFmtId="0" fontId="2" fillId="6" borderId="8" xfId="0" applyFont="1" applyFill="1" applyBorder="1"/>
    <xf numFmtId="164" fontId="0" fillId="6" borderId="24" xfId="0" applyNumberFormat="1" applyFont="1" applyFill="1" applyBorder="1"/>
    <xf numFmtId="0" fontId="0" fillId="6" borderId="21" xfId="0" applyFont="1" applyFill="1" applyBorder="1"/>
    <xf numFmtId="164" fontId="0" fillId="6" borderId="21" xfId="0" applyNumberFormat="1" applyFont="1" applyFill="1" applyBorder="1"/>
    <xf numFmtId="164" fontId="0" fillId="6" borderId="23" xfId="0" applyNumberFormat="1" applyFill="1" applyBorder="1"/>
    <xf numFmtId="164" fontId="0" fillId="6" borderId="24" xfId="0" applyNumberFormat="1" applyFill="1" applyBorder="1"/>
    <xf numFmtId="164" fontId="0" fillId="6" borderId="22" xfId="0" applyNumberFormat="1" applyFill="1" applyBorder="1"/>
    <xf numFmtId="164" fontId="0" fillId="6" borderId="25" xfId="0" applyNumberFormat="1" applyFill="1" applyBorder="1"/>
    <xf numFmtId="44" fontId="2" fillId="6" borderId="1" xfId="1" applyFont="1" applyFill="1" applyBorder="1"/>
    <xf numFmtId="0" fontId="0" fillId="13" borderId="26" xfId="0" applyFill="1" applyBorder="1"/>
    <xf numFmtId="0" fontId="2" fillId="0" borderId="6" xfId="0" applyFont="1" applyFill="1" applyBorder="1" applyAlignment="1">
      <alignment horizontal="center"/>
    </xf>
    <xf numFmtId="14" fontId="2" fillId="0" borderId="6" xfId="0" applyNumberFormat="1" applyFont="1" applyFill="1" applyBorder="1" applyAlignment="1">
      <alignment horizontal="center"/>
    </xf>
    <xf numFmtId="14" fontId="9" fillId="0" borderId="6" xfId="0" applyNumberFormat="1" applyFont="1" applyFill="1" applyBorder="1" applyAlignment="1">
      <alignment horizontal="center"/>
    </xf>
    <xf numFmtId="14" fontId="8" fillId="0" borderId="6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14" fontId="8" fillId="0" borderId="1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 wrapText="1"/>
    </xf>
    <xf numFmtId="9" fontId="0" fillId="0" borderId="1" xfId="3" applyFont="1" applyFill="1" applyBorder="1"/>
    <xf numFmtId="0" fontId="0" fillId="0" borderId="1" xfId="0" applyFill="1" applyBorder="1" applyAlignment="1">
      <alignment horizontal="center" wrapText="1"/>
    </xf>
    <xf numFmtId="9" fontId="0" fillId="0" borderId="1" xfId="3" applyNumberFormat="1" applyFont="1" applyFill="1" applyBorder="1"/>
    <xf numFmtId="0" fontId="7" fillId="0" borderId="0" xfId="0" applyFont="1" applyFill="1" applyAlignment="1">
      <alignment horizontal="left" wrapText="1"/>
    </xf>
    <xf numFmtId="14" fontId="24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44" fontId="9" fillId="0" borderId="1" xfId="1" applyFont="1" applyFill="1" applyBorder="1"/>
    <xf numFmtId="2" fontId="0" fillId="6" borderId="6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9" fontId="31" fillId="0" borderId="1" xfId="3" applyFont="1" applyFill="1" applyBorder="1" applyAlignment="1">
      <alignment horizontal="center"/>
    </xf>
    <xf numFmtId="9" fontId="31" fillId="0" borderId="6" xfId="3" applyFont="1" applyFill="1" applyBorder="1" applyAlignment="1">
      <alignment horizontal="center"/>
    </xf>
    <xf numFmtId="9" fontId="31" fillId="0" borderId="1" xfId="0" applyNumberFormat="1" applyFont="1" applyFill="1" applyBorder="1" applyAlignment="1">
      <alignment horizontal="center"/>
    </xf>
    <xf numFmtId="9" fontId="31" fillId="0" borderId="3" xfId="3" applyFont="1" applyFill="1" applyBorder="1" applyAlignment="1">
      <alignment horizontal="center"/>
    </xf>
    <xf numFmtId="9" fontId="35" fillId="0" borderId="1" xfId="0" applyNumberFormat="1" applyFont="1" applyFill="1" applyBorder="1"/>
    <xf numFmtId="9" fontId="30" fillId="0" borderId="13" xfId="3" applyFont="1" applyFill="1" applyBorder="1" applyAlignment="1">
      <alignment horizontal="center"/>
    </xf>
    <xf numFmtId="10" fontId="30" fillId="0" borderId="6" xfId="3" applyNumberFormat="1" applyFont="1" applyFill="1" applyBorder="1" applyAlignment="1">
      <alignment horizontal="center"/>
    </xf>
    <xf numFmtId="10" fontId="32" fillId="0" borderId="1" xfId="3" applyNumberFormat="1" applyFont="1" applyFill="1" applyBorder="1" applyAlignment="1">
      <alignment horizontal="center"/>
    </xf>
    <xf numFmtId="44" fontId="7" fillId="0" borderId="1" xfId="1" applyFont="1" applyFill="1" applyBorder="1"/>
    <xf numFmtId="0" fontId="5" fillId="15" borderId="0" xfId="2" applyFill="1" applyAlignment="1" applyProtection="1"/>
    <xf numFmtId="44" fontId="2" fillId="0" borderId="1" xfId="1" applyFont="1" applyFill="1" applyBorder="1"/>
    <xf numFmtId="44" fontId="0" fillId="6" borderId="1" xfId="0" applyNumberFormat="1" applyFill="1" applyBorder="1" applyAlignment="1">
      <alignment wrapText="1"/>
    </xf>
    <xf numFmtId="0" fontId="0" fillId="15" borderId="0" xfId="0" applyFill="1"/>
    <xf numFmtId="0" fontId="5" fillId="7" borderId="0" xfId="2" applyFill="1" applyAlignment="1" applyProtection="1"/>
    <xf numFmtId="0" fontId="5" fillId="15" borderId="0" xfId="2" applyFill="1" applyAlignment="1" applyProtection="1"/>
    <xf numFmtId="44" fontId="24" fillId="0" borderId="1" xfId="1" applyFont="1" applyFill="1" applyBorder="1"/>
    <xf numFmtId="44" fontId="7" fillId="2" borderId="1" xfId="1" applyFont="1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wrapText="1"/>
    </xf>
    <xf numFmtId="0" fontId="25" fillId="0" borderId="8" xfId="0" applyFont="1" applyFill="1" applyBorder="1" applyAlignment="1">
      <alignment horizontal="left" wrapText="1"/>
    </xf>
    <xf numFmtId="0" fontId="25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wrapText="1"/>
    </xf>
    <xf numFmtId="0" fontId="7" fillId="2" borderId="8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0" fillId="13" borderId="28" xfId="0" applyFill="1" applyBorder="1"/>
    <xf numFmtId="0" fontId="0" fillId="13" borderId="36" xfId="0" applyFill="1" applyBorder="1"/>
    <xf numFmtId="0" fontId="0" fillId="13" borderId="29" xfId="0" applyFont="1" applyFill="1" applyBorder="1"/>
    <xf numFmtId="0" fontId="0" fillId="13" borderId="30" xfId="0" applyFont="1" applyFill="1" applyBorder="1"/>
    <xf numFmtId="0" fontId="40" fillId="15" borderId="0" xfId="0" applyFont="1" applyFill="1" applyAlignment="1">
      <alignment horizontal="center"/>
    </xf>
    <xf numFmtId="0" fontId="5" fillId="15" borderId="0" xfId="2" applyFill="1" applyAlignment="1" applyProtection="1"/>
    <xf numFmtId="0" fontId="29" fillId="13" borderId="35" xfId="0" applyFont="1" applyFill="1" applyBorder="1" applyAlignment="1">
      <alignment horizontal="center"/>
    </xf>
    <xf numFmtId="0" fontId="29" fillId="13" borderId="31" xfId="0" applyFont="1" applyFill="1" applyBorder="1" applyAlignment="1">
      <alignment horizontal="center"/>
    </xf>
    <xf numFmtId="0" fontId="0" fillId="7" borderId="33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13" borderId="26" xfId="0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27" xfId="0" applyFont="1" applyBorder="1" applyAlignment="1">
      <alignment wrapText="1"/>
    </xf>
    <xf numFmtId="0" fontId="5" fillId="15" borderId="0" xfId="2" applyFill="1" applyAlignment="1" applyProtection="1">
      <alignment horizontal="center"/>
    </xf>
    <xf numFmtId="0" fontId="32" fillId="0" borderId="1" xfId="0" applyFont="1" applyBorder="1" applyAlignment="1"/>
    <xf numFmtId="0" fontId="0" fillId="0" borderId="1" xfId="0" applyBorder="1" applyAlignment="1"/>
    <xf numFmtId="0" fontId="32" fillId="12" borderId="14" xfId="0" applyFont="1" applyFill="1" applyBorder="1" applyAlignment="1">
      <alignment horizontal="center"/>
    </xf>
    <xf numFmtId="0" fontId="30" fillId="0" borderId="1" xfId="0" applyFont="1" applyBorder="1" applyAlignment="1">
      <alignment horizontal="left"/>
    </xf>
    <xf numFmtId="44" fontId="30" fillId="0" borderId="1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44" fontId="32" fillId="0" borderId="7" xfId="0" applyNumberFormat="1" applyFont="1" applyBorder="1" applyAlignment="1">
      <alignment horizontal="center" vertical="center" wrapText="1"/>
    </xf>
    <xf numFmtId="44" fontId="32" fillId="0" borderId="8" xfId="0" applyNumberFormat="1" applyFont="1" applyBorder="1" applyAlignment="1">
      <alignment horizontal="center" vertical="center" wrapText="1"/>
    </xf>
    <xf numFmtId="164" fontId="30" fillId="0" borderId="1" xfId="0" applyNumberFormat="1" applyFont="1" applyBorder="1" applyAlignment="1">
      <alignment horizontal="center"/>
    </xf>
    <xf numFmtId="0" fontId="32" fillId="0" borderId="1" xfId="0" applyFont="1" applyBorder="1" applyAlignment="1">
      <alignment horizontal="left"/>
    </xf>
    <xf numFmtId="44" fontId="29" fillId="13" borderId="7" xfId="0" applyNumberFormat="1" applyFont="1" applyFill="1" applyBorder="1" applyAlignment="1">
      <alignment horizontal="center"/>
    </xf>
    <xf numFmtId="44" fontId="29" fillId="13" borderId="19" xfId="0" applyNumberFormat="1" applyFont="1" applyFill="1" applyBorder="1" applyAlignment="1">
      <alignment horizontal="center"/>
    </xf>
    <xf numFmtId="44" fontId="29" fillId="13" borderId="8" xfId="0" applyNumberFormat="1" applyFont="1" applyFill="1" applyBorder="1" applyAlignment="1">
      <alignment horizontal="center"/>
    </xf>
    <xf numFmtId="0" fontId="0" fillId="0" borderId="1" xfId="0" applyBorder="1" applyAlignment="1">
      <alignment wrapText="1"/>
    </xf>
    <xf numFmtId="9" fontId="29" fillId="0" borderId="7" xfId="3" applyFont="1" applyBorder="1" applyAlignment="1">
      <alignment horizontal="center"/>
    </xf>
    <xf numFmtId="9" fontId="29" fillId="0" borderId="8" xfId="3" applyFont="1" applyBorder="1" applyAlignment="1">
      <alignment horizontal="center"/>
    </xf>
    <xf numFmtId="0" fontId="29" fillId="10" borderId="13" xfId="0" applyFont="1" applyFill="1" applyBorder="1" applyAlignment="1">
      <alignment horizontal="center"/>
    </xf>
    <xf numFmtId="44" fontId="29" fillId="13" borderId="13" xfId="0" applyNumberFormat="1" applyFont="1" applyFill="1" applyBorder="1" applyAlignment="1">
      <alignment horizontal="center"/>
    </xf>
    <xf numFmtId="44" fontId="30" fillId="0" borderId="1" xfId="0" applyNumberFormat="1" applyFont="1" applyBorder="1"/>
    <xf numFmtId="0" fontId="0" fillId="6" borderId="0" xfId="0" applyFill="1" applyAlignment="1">
      <alignment horizontal="center"/>
    </xf>
    <xf numFmtId="0" fontId="33" fillId="2" borderId="0" xfId="0" applyFont="1" applyFill="1" applyAlignment="1">
      <alignment horizontal="center"/>
    </xf>
    <xf numFmtId="44" fontId="3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44" fontId="30" fillId="0" borderId="7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44" fontId="34" fillId="13" borderId="4" xfId="0" applyNumberFormat="1" applyFont="1" applyFill="1" applyBorder="1" applyAlignment="1">
      <alignment horizontal="center"/>
    </xf>
    <xf numFmtId="44" fontId="34" fillId="13" borderId="18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41" fillId="2" borderId="14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14" xfId="0" applyBorder="1" applyAlignment="1"/>
    <xf numFmtId="0" fontId="13" fillId="2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2" borderId="7" xfId="0" applyFont="1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3" xfId="0" applyBorder="1" applyAlignment="1"/>
    <xf numFmtId="0" fontId="0" fillId="0" borderId="6" xfId="0" applyBorder="1" applyAlignment="1"/>
    <xf numFmtId="0" fontId="2" fillId="6" borderId="1" xfId="0" applyFont="1" applyFill="1" applyBorder="1" applyAlignment="1"/>
    <xf numFmtId="0" fontId="0" fillId="6" borderId="1" xfId="0" applyFill="1" applyBorder="1" applyAlignment="1"/>
    <xf numFmtId="0" fontId="2" fillId="5" borderId="6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5" fillId="2" borderId="13" xfId="2" applyFill="1" applyBorder="1" applyAlignment="1" applyProtection="1">
      <alignment horizontal="center" vertical="center"/>
    </xf>
    <xf numFmtId="0" fontId="5" fillId="2" borderId="2" xfId="2" applyFill="1" applyBorder="1" applyAlignment="1" applyProtection="1">
      <alignment horizontal="center" vertical="center"/>
    </xf>
    <xf numFmtId="0" fontId="5" fillId="2" borderId="9" xfId="2" applyFill="1" applyBorder="1" applyAlignment="1" applyProtection="1">
      <alignment horizontal="center" vertical="center"/>
    </xf>
    <xf numFmtId="0" fontId="5" fillId="2" borderId="18" xfId="2" applyFill="1" applyBorder="1" applyAlignment="1" applyProtection="1">
      <alignment horizontal="center" vertical="center"/>
    </xf>
    <xf numFmtId="0" fontId="2" fillId="5" borderId="7" xfId="0" applyFont="1" applyFill="1" applyBorder="1" applyAlignment="1">
      <alignment horizontal="right"/>
    </xf>
    <xf numFmtId="0" fontId="2" fillId="5" borderId="19" xfId="0" applyFont="1" applyFill="1" applyBorder="1" applyAlignment="1">
      <alignment horizontal="right"/>
    </xf>
    <xf numFmtId="0" fontId="2" fillId="5" borderId="8" xfId="0" applyFont="1" applyFill="1" applyBorder="1" applyAlignment="1">
      <alignment horizontal="right"/>
    </xf>
    <xf numFmtId="0" fontId="5" fillId="2" borderId="5" xfId="2" applyFill="1" applyBorder="1" applyAlignment="1" applyProtection="1">
      <alignment horizontal="center" vertical="center"/>
    </xf>
    <xf numFmtId="0" fontId="5" fillId="0" borderId="3" xfId="2" applyBorder="1" applyAlignment="1" applyProtection="1">
      <alignment horizontal="center" vertical="center"/>
    </xf>
    <xf numFmtId="0" fontId="5" fillId="0" borderId="6" xfId="2" applyBorder="1" applyAlignment="1" applyProtection="1">
      <alignment horizontal="center" vertical="center"/>
    </xf>
    <xf numFmtId="0" fontId="5" fillId="2" borderId="9" xfId="2" applyFill="1" applyBorder="1" applyAlignment="1" applyProtection="1">
      <alignment horizontal="center" vertical="center" wrapText="1"/>
    </xf>
    <xf numFmtId="0" fontId="18" fillId="0" borderId="0" xfId="0" applyFont="1" applyFill="1" applyAlignment="1"/>
    <xf numFmtId="0" fontId="0" fillId="0" borderId="0" xfId="0" applyFill="1" applyAlignment="1"/>
    <xf numFmtId="0" fontId="2" fillId="6" borderId="0" xfId="0" applyFont="1" applyFill="1" applyAlignment="1">
      <alignment horizontal="center"/>
    </xf>
    <xf numFmtId="0" fontId="21" fillId="16" borderId="0" xfId="0" applyFont="1" applyFill="1" applyBorder="1" applyAlignment="1">
      <alignment horizontal="center"/>
    </xf>
  </cellXfs>
  <cellStyles count="4">
    <cellStyle name="Hipervínculo" xfId="2" builtinId="8"/>
    <cellStyle name="Moneda" xfId="1" builtinId="4"/>
    <cellStyle name="Normal" xfId="0" builtinId="0"/>
    <cellStyle name="Porcentual" xfId="3" builtinId="5"/>
  </cellStyles>
  <dxfs count="0"/>
  <tableStyles count="0" defaultTableStyle="TableStyleMedium9" defaultPivotStyle="PivotStyleLight16"/>
  <colors>
    <mruColors>
      <color rgb="FFFFC165"/>
      <color rgb="FFFFB64B"/>
      <color rgb="FF0033CC"/>
      <color rgb="FFCC9900"/>
      <color rgb="FFFF9900"/>
      <color rgb="FF0066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2</xdr:col>
      <xdr:colOff>266701</xdr:colOff>
      <xdr:row>9</xdr:row>
      <xdr:rowOff>180975</xdr:rowOff>
    </xdr:to>
    <xdr:pic>
      <xdr:nvPicPr>
        <xdr:cNvPr id="5" name="4 Imagen" descr="LOGO SIN FOND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"/>
          <a:ext cx="1715255" cy="1705824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0</xdr:row>
      <xdr:rowOff>180975</xdr:rowOff>
    </xdr:from>
    <xdr:to>
      <xdr:col>11</xdr:col>
      <xdr:colOff>294561</xdr:colOff>
      <xdr:row>10</xdr:row>
      <xdr:rowOff>180737</xdr:rowOff>
    </xdr:to>
    <xdr:pic>
      <xdr:nvPicPr>
        <xdr:cNvPr id="7" name="6 Imagen" descr="Encabezad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62275" y="180975"/>
          <a:ext cx="5714286" cy="19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version769.wordpress.com/2022/12/19/promociones/" TargetMode="External"/><Relationship Id="rId2" Type="http://schemas.openxmlformats.org/officeDocument/2006/relationships/hyperlink" Target="https://inversion769.wordpress.com/2023/09/05/suscripcion/" TargetMode="External"/><Relationship Id="rId1" Type="http://schemas.openxmlformats.org/officeDocument/2006/relationships/hyperlink" Target="https://inversion769.wordpress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inversion769.wordpress.com/2022/11/27/brickstarter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inversion769.wordpress.com/2023/04/24/sego-real-estate-sego-finance/" TargetMode="External"/><Relationship Id="rId1" Type="http://schemas.openxmlformats.org/officeDocument/2006/relationships/hyperlink" Target="https://inversion769.wordpress.com/2023/01/07/stockcrowd-in/" TargetMode="External"/><Relationship Id="rId6" Type="http://schemas.openxmlformats.org/officeDocument/2006/relationships/hyperlink" Target="https://inversion769.wordpress.com/2023/05/29/civislend-pfp-s-a/" TargetMode="External"/><Relationship Id="rId5" Type="http://schemas.openxmlformats.org/officeDocument/2006/relationships/hyperlink" Target="https://inversion769.wordpress.com/2022/11/08/sweet-success-2/" TargetMode="External"/><Relationship Id="rId4" Type="http://schemas.openxmlformats.org/officeDocument/2006/relationships/hyperlink" Target="https://inversion769.wordpress.com/2022/11/08/brillian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inversion769.wordpress.com/2023/04/21/hausera/" TargetMode="External"/><Relationship Id="rId1" Type="http://schemas.openxmlformats.org/officeDocument/2006/relationships/hyperlink" Target="https://inversion769.wordpress.com/2023/11/02/domoblock-real-estate-investment-s-l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emprestamo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selection activeCell="L13" sqref="L13:O13"/>
    </sheetView>
  </sheetViews>
  <sheetFormatPr baseColWidth="10" defaultRowHeight="14.3"/>
  <sheetData>
    <row r="1" spans="1:16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6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1:16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6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</row>
    <row r="5" spans="1:16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</row>
    <row r="6" spans="1:16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</row>
    <row r="7" spans="1:16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</row>
    <row r="8" spans="1:16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</row>
    <row r="9" spans="1:16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206"/>
      <c r="N9" s="123"/>
      <c r="O9" s="123"/>
    </row>
    <row r="10" spans="1:16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</row>
    <row r="11" spans="1:16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206"/>
      <c r="N11" s="123"/>
      <c r="O11" s="123"/>
    </row>
    <row r="12" spans="1:16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</row>
    <row r="13" spans="1:16" ht="20.7">
      <c r="B13" s="150"/>
      <c r="C13" s="151" t="s">
        <v>142</v>
      </c>
      <c r="D13" s="150"/>
      <c r="E13" s="150"/>
      <c r="F13" s="150"/>
      <c r="G13" s="150"/>
      <c r="H13" s="150"/>
      <c r="I13" s="152"/>
      <c r="J13" s="150"/>
      <c r="K13" s="150"/>
      <c r="L13" s="228" t="s">
        <v>198</v>
      </c>
      <c r="M13" s="228"/>
      <c r="N13" s="228"/>
      <c r="O13" s="228"/>
      <c r="P13" s="123"/>
    </row>
    <row r="14" spans="1:16">
      <c r="B14" s="205"/>
      <c r="C14" s="205"/>
      <c r="D14" s="205"/>
      <c r="E14" s="205"/>
      <c r="F14" s="205"/>
      <c r="G14" s="205"/>
      <c r="H14" s="205"/>
      <c r="I14" s="205"/>
      <c r="J14" s="202"/>
      <c r="K14" s="205"/>
      <c r="L14" s="207" t="s">
        <v>197</v>
      </c>
      <c r="M14" s="207"/>
      <c r="N14" s="243" t="s">
        <v>200</v>
      </c>
      <c r="O14" s="243"/>
      <c r="P14" s="123"/>
    </row>
    <row r="15" spans="1:16"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</row>
    <row r="16" spans="1:16">
      <c r="B16" s="231" t="s">
        <v>158</v>
      </c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3"/>
      <c r="P16" s="123"/>
    </row>
    <row r="17" spans="2:16">
      <c r="B17" s="234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6"/>
      <c r="P17" s="123"/>
    </row>
    <row r="18" spans="2:16">
      <c r="B18" s="234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6"/>
      <c r="P18" s="123"/>
    </row>
    <row r="19" spans="2:16">
      <c r="B19" s="234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6"/>
      <c r="P19" s="123"/>
    </row>
    <row r="20" spans="2:16">
      <c r="B20" s="234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6"/>
      <c r="P20" s="123"/>
    </row>
    <row r="21" spans="2:16">
      <c r="B21" s="237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9"/>
      <c r="P21" s="123"/>
    </row>
    <row r="22" spans="2:16">
      <c r="B22" s="229" t="s">
        <v>143</v>
      </c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24"/>
      <c r="P22" s="123"/>
    </row>
    <row r="23" spans="2:16" ht="4.45" customHeight="1">
      <c r="B23" s="124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25"/>
      <c r="P23" s="123"/>
    </row>
    <row r="24" spans="2:16" s="154" customFormat="1" ht="35.299999999999997" customHeight="1">
      <c r="B24" s="240" t="s">
        <v>187</v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2"/>
      <c r="P24" s="153"/>
    </row>
    <row r="25" spans="2:16" s="154" customFormat="1">
      <c r="B25" s="172" t="s">
        <v>188</v>
      </c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5"/>
      <c r="P25" s="153"/>
    </row>
    <row r="26" spans="2:16" s="154" customFormat="1">
      <c r="B26" s="172" t="s">
        <v>189</v>
      </c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5"/>
      <c r="P26" s="153"/>
    </row>
    <row r="27" spans="2:16" s="154" customFormat="1">
      <c r="B27" s="172" t="s">
        <v>194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5"/>
      <c r="P27" s="153"/>
    </row>
    <row r="28" spans="2:16" s="154" customFormat="1">
      <c r="B28" s="172" t="s">
        <v>190</v>
      </c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5"/>
      <c r="P28" s="153"/>
    </row>
    <row r="29" spans="2:16" s="154" customFormat="1">
      <c r="B29" s="172" t="s">
        <v>191</v>
      </c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5"/>
      <c r="P29" s="153"/>
    </row>
    <row r="30" spans="2:16" s="154" customFormat="1">
      <c r="B30" s="172" t="s">
        <v>192</v>
      </c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5"/>
      <c r="P30" s="153"/>
    </row>
    <row r="31" spans="2:16" s="154" customFormat="1">
      <c r="B31" s="172" t="s">
        <v>193</v>
      </c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5"/>
      <c r="P31" s="153"/>
    </row>
    <row r="32" spans="2:16" s="154" customFormat="1">
      <c r="B32" s="223" t="s">
        <v>199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6"/>
      <c r="P32" s="153"/>
    </row>
    <row r="33" spans="2:16"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</row>
    <row r="34" spans="2:16" ht="18.55">
      <c r="B34" s="227" t="s">
        <v>157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123"/>
    </row>
    <row r="35" spans="2:16" ht="18.55">
      <c r="B35" s="227" t="s">
        <v>195</v>
      </c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</row>
  </sheetData>
  <sheetProtection password="88B5" sheet="1" objects="1" scenarios="1" formatCells="0" formatColumns="0" formatRows="0" insertColumns="0" insertRows="0" insertHyperlinks="0" deleteColumns="0" deleteRows="0" sort="0" autoFilter="0" pivotTables="0"/>
  <mergeCells count="7">
    <mergeCell ref="B35:O35"/>
    <mergeCell ref="L13:O13"/>
    <mergeCell ref="B22:N22"/>
    <mergeCell ref="B34:O34"/>
    <mergeCell ref="B16:O21"/>
    <mergeCell ref="B24:O24"/>
    <mergeCell ref="N14:O14"/>
  </mergeCells>
  <hyperlinks>
    <hyperlink ref="L13:O13" r:id="rId1" display="Acceso Blog"/>
    <hyperlink ref="N14:O14" r:id="rId2" display="Suscripción al blog"/>
    <hyperlink ref="L14:M14" r:id="rId3" display="Promociones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3:L40"/>
  <sheetViews>
    <sheetView workbookViewId="0">
      <selection activeCell="G23" sqref="G23"/>
    </sheetView>
  </sheetViews>
  <sheetFormatPr baseColWidth="10" defaultRowHeight="14.3"/>
  <cols>
    <col min="1" max="1" width="25.140625" customWidth="1"/>
    <col min="2" max="2" width="13.5703125" customWidth="1"/>
    <col min="4" max="4" width="13" customWidth="1"/>
    <col min="9" max="9" width="34.5703125" customWidth="1"/>
    <col min="10" max="10" width="16.140625" customWidth="1"/>
    <col min="11" max="11" width="16" customWidth="1"/>
    <col min="12" max="12" width="12.85546875" customWidth="1"/>
  </cols>
  <sheetData>
    <row r="3" spans="1:12" ht="28.55">
      <c r="A3" s="264" t="s">
        <v>125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</row>
    <row r="4" spans="1:12" ht="15" thickBot="1"/>
    <row r="5" spans="1:12" ht="18.55" thickTop="1">
      <c r="A5" s="246" t="s">
        <v>116</v>
      </c>
      <c r="B5" s="246"/>
      <c r="C5" s="246"/>
      <c r="D5" s="246" t="s">
        <v>117</v>
      </c>
      <c r="E5" s="246"/>
      <c r="F5" s="246"/>
      <c r="G5" s="97" t="s">
        <v>25</v>
      </c>
      <c r="I5" s="93" t="s">
        <v>121</v>
      </c>
      <c r="J5" s="258" t="e">
        <f>L19</f>
        <v>#DIV/0!</v>
      </c>
      <c r="K5" s="259"/>
    </row>
    <row r="6" spans="1:12" ht="15" thickBot="1">
      <c r="A6" s="247" t="s">
        <v>166</v>
      </c>
      <c r="B6" s="247"/>
      <c r="C6" s="247"/>
      <c r="D6" s="248">
        <f>'INGRESOS - GASTOS'!O6</f>
        <v>0</v>
      </c>
      <c r="E6" s="248"/>
      <c r="F6" s="248"/>
      <c r="G6" s="193" t="e">
        <f>D6/$D$10</f>
        <v>#DIV/0!</v>
      </c>
    </row>
    <row r="7" spans="1:12" ht="15.7" thickTop="1" thickBot="1">
      <c r="A7" s="247" t="s">
        <v>155</v>
      </c>
      <c r="B7" s="247"/>
      <c r="C7" s="247"/>
      <c r="D7" s="252">
        <f>SUM('INVERSION '!Q4:Q14)</f>
        <v>0</v>
      </c>
      <c r="E7" s="252"/>
      <c r="F7" s="252"/>
      <c r="G7" s="193" t="e">
        <f>D7/$D$10</f>
        <v>#DIV/0!</v>
      </c>
      <c r="I7" s="157" t="s">
        <v>122</v>
      </c>
      <c r="J7" s="260" t="s">
        <v>117</v>
      </c>
      <c r="K7" s="260"/>
      <c r="L7" s="95" t="s">
        <v>25</v>
      </c>
    </row>
    <row r="8" spans="1:12" ht="15.7" thickTop="1" thickBot="1">
      <c r="A8" s="247" t="s">
        <v>123</v>
      </c>
      <c r="B8" s="247"/>
      <c r="C8" s="247"/>
      <c r="D8" s="248">
        <f>SUM('INVERSION '!Q15:Q24)</f>
        <v>0</v>
      </c>
      <c r="E8" s="248"/>
      <c r="F8" s="248"/>
      <c r="G8" s="193" t="e">
        <f>D8/$D$10</f>
        <v>#DIV/0!</v>
      </c>
      <c r="I8" s="91" t="s">
        <v>185</v>
      </c>
      <c r="J8" s="261">
        <f>D10-D28</f>
        <v>0</v>
      </c>
      <c r="K8" s="261"/>
      <c r="L8" s="198" t="e">
        <f>+J8/($D$10-$D$28)</f>
        <v>#DIV/0!</v>
      </c>
    </row>
    <row r="9" spans="1:12" ht="15" thickTop="1">
      <c r="A9" s="247" t="s">
        <v>124</v>
      </c>
      <c r="B9" s="266"/>
      <c r="C9" s="266"/>
      <c r="D9" s="267">
        <f>'INGRESOS - GASTOS'!O8</f>
        <v>0</v>
      </c>
      <c r="E9" s="268"/>
      <c r="F9" s="269"/>
      <c r="G9" s="194" t="e">
        <f>D9/$D$10</f>
        <v>#DIV/0!</v>
      </c>
      <c r="I9" s="92" t="str">
        <f>'PATRIMONIO '!B23</f>
        <v>WECITY</v>
      </c>
      <c r="J9" s="270">
        <f>'CROWDFUNDING Y CROWDLENDING INM'!N8</f>
        <v>0</v>
      </c>
      <c r="K9" s="271"/>
      <c r="L9" s="199" t="e">
        <f>+J9/($D$10-$D$28)</f>
        <v>#DIV/0!</v>
      </c>
    </row>
    <row r="10" spans="1:12" ht="17.850000000000001">
      <c r="A10" s="253" t="s">
        <v>118</v>
      </c>
      <c r="B10" s="253"/>
      <c r="C10" s="253"/>
      <c r="D10" s="254">
        <f>+SUM(D6:F9)</f>
        <v>0</v>
      </c>
      <c r="E10" s="255"/>
      <c r="F10" s="256"/>
      <c r="G10" s="195" t="e">
        <f>SUM(G6:G8)</f>
        <v>#DIV/0!</v>
      </c>
      <c r="I10" s="90" t="str">
        <f>'PATRIMONIO '!B24</f>
        <v>SEGO FINANCE - REAL ESTATE</v>
      </c>
      <c r="J10" s="262">
        <f>'CROWDFUNDING Y CROWDLENDING INM'!N20</f>
        <v>0</v>
      </c>
      <c r="K10" s="262"/>
      <c r="L10" s="199" t="e">
        <f t="shared" ref="L10:L18" si="0">+J10/($D$10-$D$28)</f>
        <v>#DIV/0!</v>
      </c>
    </row>
    <row r="11" spans="1:12">
      <c r="I11" s="90" t="str">
        <f>'PATRIMONIO '!B25</f>
        <v>STOCKCROWD IN</v>
      </c>
      <c r="J11" s="248">
        <f>'CROWDFUNDING Y CROWDLENDING INM'!N24</f>
        <v>0</v>
      </c>
      <c r="K11" s="248"/>
      <c r="L11" s="199" t="e">
        <f t="shared" si="0"/>
        <v>#DIV/0!</v>
      </c>
    </row>
    <row r="12" spans="1:12" ht="15" thickBot="1">
      <c r="I12" s="90" t="str">
        <f>'PATRIMONIO '!B26</f>
        <v>BRICKSTARTER</v>
      </c>
      <c r="J12" s="248">
        <f>'CROWDFUNDING Y CROWDLENDING INM'!N16</f>
        <v>0</v>
      </c>
      <c r="K12" s="248"/>
      <c r="L12" s="199" t="e">
        <f t="shared" si="0"/>
        <v>#DIV/0!</v>
      </c>
    </row>
    <row r="13" spans="1:12" ht="19.25" thickTop="1" thickBot="1">
      <c r="A13" s="246" t="s">
        <v>119</v>
      </c>
      <c r="B13" s="246"/>
      <c r="C13" s="246"/>
      <c r="D13" s="96" t="s">
        <v>117</v>
      </c>
      <c r="E13" s="96" t="s">
        <v>25</v>
      </c>
      <c r="I13" s="90" t="str">
        <f>'PATRIMONIO '!B27</f>
        <v>URBANITAE</v>
      </c>
      <c r="J13" s="248">
        <f>'CROWDFUNDING Y CROWDLENDING INM'!N12</f>
        <v>0</v>
      </c>
      <c r="K13" s="248"/>
      <c r="L13" s="199" t="e">
        <f t="shared" si="0"/>
        <v>#DIV/0!</v>
      </c>
    </row>
    <row r="14" spans="1:12" ht="15" thickTop="1">
      <c r="A14" s="257" t="str">
        <f>'INGRESOS - GASTOS'!B11</f>
        <v>COCHE (GASOLINA, SEGUROS, REPARACIONES,ETC)</v>
      </c>
      <c r="B14" s="257"/>
      <c r="C14" s="257"/>
      <c r="D14" s="40">
        <f>'INGRESOS - GASTOS'!O11</f>
        <v>0</v>
      </c>
      <c r="E14" s="196" t="e">
        <f>D14/$D$28</f>
        <v>#DIV/0!</v>
      </c>
      <c r="I14" s="90" t="str">
        <f>'PATRIMONIO '!B28</f>
        <v>CIVISLEND</v>
      </c>
      <c r="J14" s="248">
        <f>'CROWDFUNDING Y CROWDLENDING INM'!N28</f>
        <v>0</v>
      </c>
      <c r="K14" s="248"/>
      <c r="L14" s="199" t="e">
        <f t="shared" si="0"/>
        <v>#DIV/0!</v>
      </c>
    </row>
    <row r="15" spans="1:12">
      <c r="A15" s="245" t="str">
        <f>'INGRESOS - GASTOS'!B12</f>
        <v>SUMINISTRO (TELEFONO, AGUA, LUZ)</v>
      </c>
      <c r="B15" s="245"/>
      <c r="C15" s="245"/>
      <c r="D15" s="3">
        <f>'INGRESOS - GASTOS'!O12</f>
        <v>0</v>
      </c>
      <c r="E15" s="196" t="e">
        <f t="shared" ref="E15:E27" si="1">D15/$D$28</f>
        <v>#DIV/0!</v>
      </c>
      <c r="I15" s="90" t="str">
        <f>'PATRIMONIO '!B29</f>
        <v>HAUSERA</v>
      </c>
      <c r="J15" s="248">
        <f>TOKENIZACIÓN!Q8</f>
        <v>0</v>
      </c>
      <c r="K15" s="248"/>
      <c r="L15" s="199" t="e">
        <f t="shared" si="0"/>
        <v>#DIV/0!</v>
      </c>
    </row>
    <row r="16" spans="1:12">
      <c r="A16" s="245" t="str">
        <f>'INGRESOS - GASTOS'!B13</f>
        <v>ROPA</v>
      </c>
      <c r="B16" s="245"/>
      <c r="C16" s="245"/>
      <c r="D16" s="3">
        <f>'INGRESOS - GASTOS'!O13</f>
        <v>0</v>
      </c>
      <c r="E16" s="196" t="e">
        <f t="shared" si="1"/>
        <v>#DIV/0!</v>
      </c>
      <c r="I16" s="90" t="str">
        <f>'PATRIMONIO '!B30</f>
        <v>DOMOBLOCK</v>
      </c>
      <c r="J16" s="248">
        <f>TOKENIZACIÓN!Q12</f>
        <v>0</v>
      </c>
      <c r="K16" s="248"/>
      <c r="L16" s="199" t="e">
        <f t="shared" si="0"/>
        <v>#DIV/0!</v>
      </c>
    </row>
    <row r="17" spans="1:12">
      <c r="A17" s="245" t="str">
        <f>'INGRESOS - GASTOS'!B14</f>
        <v>RESTAURANTES</v>
      </c>
      <c r="B17" s="245"/>
      <c r="C17" s="245"/>
      <c r="D17" s="3">
        <f>'INGRESOS - GASTOS'!O14</f>
        <v>0</v>
      </c>
      <c r="E17" s="196" t="e">
        <f t="shared" si="1"/>
        <v>#DIV/0!</v>
      </c>
      <c r="I17" s="90" t="str">
        <f>'PATRIMONIO '!A17</f>
        <v xml:space="preserve">ACCIONES </v>
      </c>
      <c r="J17" s="248">
        <f>SUM('PATRIMONIO '!N17:N19)</f>
        <v>0</v>
      </c>
      <c r="K17" s="248"/>
      <c r="L17" s="199" t="e">
        <f t="shared" si="0"/>
        <v>#DIV/0!</v>
      </c>
    </row>
    <row r="18" spans="1:12">
      <c r="A18" s="245" t="str">
        <f>'INGRESOS - GASTOS'!B15</f>
        <v>SUSCRIPCIONES</v>
      </c>
      <c r="B18" s="245"/>
      <c r="C18" s="245"/>
      <c r="D18" s="3">
        <f>'INGRESOS - GASTOS'!O15</f>
        <v>0</v>
      </c>
      <c r="E18" s="196" t="e">
        <f t="shared" si="1"/>
        <v>#DIV/0!</v>
      </c>
      <c r="I18" s="90" t="str">
        <f>'PATRIMONIO '!A20</f>
        <v>FONDOS</v>
      </c>
      <c r="J18" s="248">
        <f>SUM('PATRIMONIO '!N20:N22)</f>
        <v>0</v>
      </c>
      <c r="K18" s="248"/>
      <c r="L18" s="199" t="e">
        <f t="shared" si="0"/>
        <v>#DIV/0!</v>
      </c>
    </row>
    <row r="19" spans="1:12" ht="17.850000000000001">
      <c r="A19" s="245" t="str">
        <f>'INGRESOS - GASTOS'!B16</f>
        <v>FARMACIA</v>
      </c>
      <c r="B19" s="245"/>
      <c r="C19" s="245"/>
      <c r="D19" s="3">
        <f>'INGRESOS - GASTOS'!O16</f>
        <v>0</v>
      </c>
      <c r="E19" s="196" t="e">
        <f t="shared" si="1"/>
        <v>#DIV/0!</v>
      </c>
      <c r="I19" s="94" t="s">
        <v>126</v>
      </c>
      <c r="J19" s="265">
        <f>SUM(J9:J18)</f>
        <v>0</v>
      </c>
      <c r="K19" s="265"/>
      <c r="L19" s="200" t="e">
        <f>J19/J8</f>
        <v>#DIV/0!</v>
      </c>
    </row>
    <row r="20" spans="1:12">
      <c r="A20" s="245" t="str">
        <f>'INGRESOS - GASTOS'!B17</f>
        <v>HIPOTECA O ALQUILER</v>
      </c>
      <c r="B20" s="245"/>
      <c r="C20" s="245"/>
      <c r="D20" s="3">
        <f>'INGRESOS - GASTOS'!O17</f>
        <v>0</v>
      </c>
      <c r="E20" s="196" t="e">
        <f t="shared" si="1"/>
        <v>#DIV/0!</v>
      </c>
    </row>
    <row r="21" spans="1:12">
      <c r="A21" s="245" t="str">
        <f>'INGRESOS - GASTOS'!B18</f>
        <v>LIMPIEZA CASA</v>
      </c>
      <c r="B21" s="245"/>
      <c r="C21" s="245"/>
      <c r="D21" s="3">
        <f>'INGRESOS - GASTOS'!O18</f>
        <v>0</v>
      </c>
      <c r="E21" s="196" t="e">
        <f t="shared" si="1"/>
        <v>#DIV/0!</v>
      </c>
      <c r="G21" s="17"/>
      <c r="L21" s="17"/>
    </row>
    <row r="22" spans="1:12" ht="17.850000000000001">
      <c r="A22" s="245" t="str">
        <f>'INGRESOS - GASTOS'!B19</f>
        <v>SEGUROS</v>
      </c>
      <c r="B22" s="245"/>
      <c r="C22" s="245"/>
      <c r="D22" s="3">
        <f>'INGRESOS - GASTOS'!O19</f>
        <v>0</v>
      </c>
      <c r="E22" s="196" t="e">
        <f t="shared" si="1"/>
        <v>#DIV/0!</v>
      </c>
      <c r="I22" s="129"/>
      <c r="J22" s="130"/>
      <c r="K22" s="130"/>
    </row>
    <row r="23" spans="1:12" ht="17.850000000000001">
      <c r="A23" s="245" t="str">
        <f>'INGRESOS - GASTOS'!B20</f>
        <v>GIMNASIO</v>
      </c>
      <c r="B23" s="245"/>
      <c r="C23" s="245"/>
      <c r="D23" s="3">
        <f>'INGRESOS - GASTOS'!O20</f>
        <v>0</v>
      </c>
      <c r="E23" s="196" t="e">
        <f t="shared" si="1"/>
        <v>#DIV/0!</v>
      </c>
      <c r="I23" s="130"/>
      <c r="J23" s="130"/>
      <c r="K23" s="130"/>
      <c r="L23" s="17"/>
    </row>
    <row r="24" spans="1:12">
      <c r="A24" s="245" t="str">
        <f>'INGRESOS - GASTOS'!B21</f>
        <v>COMPRAS ONLINE</v>
      </c>
      <c r="B24" s="245"/>
      <c r="C24" s="245"/>
      <c r="D24" s="3">
        <f>'INGRESOS - GASTOS'!O21</f>
        <v>0</v>
      </c>
      <c r="E24" s="196" t="e">
        <f t="shared" si="1"/>
        <v>#DIV/0!</v>
      </c>
      <c r="F24" s="17"/>
      <c r="I24" s="263" t="s">
        <v>180</v>
      </c>
      <c r="J24" s="263"/>
      <c r="K24" s="263"/>
      <c r="L24" s="17"/>
    </row>
    <row r="25" spans="1:12">
      <c r="A25" s="245" t="str">
        <f>'INGRESOS - GASTOS'!B22</f>
        <v>VIAJES</v>
      </c>
      <c r="B25" s="245"/>
      <c r="C25" s="245"/>
      <c r="D25" s="3">
        <f>'INGRESOS - GASTOS'!O22</f>
        <v>0</v>
      </c>
      <c r="E25" s="196" t="e">
        <f t="shared" si="1"/>
        <v>#DIV/0!</v>
      </c>
      <c r="J25" s="131"/>
      <c r="K25" s="132"/>
      <c r="L25" s="17"/>
    </row>
    <row r="26" spans="1:12">
      <c r="A26" s="245" t="str">
        <f>'INGRESOS - GASTOS'!B23</f>
        <v>VETERINARIO</v>
      </c>
      <c r="B26" s="245"/>
      <c r="C26" s="245"/>
      <c r="D26" s="3">
        <f>'INGRESOS - GASTOS'!O23</f>
        <v>0</v>
      </c>
      <c r="E26" s="196" t="e">
        <f t="shared" si="1"/>
        <v>#DIV/0!</v>
      </c>
      <c r="I26" s="129"/>
      <c r="J26" s="131"/>
      <c r="K26" s="132"/>
    </row>
    <row r="27" spans="1:12">
      <c r="A27" s="245" t="str">
        <f>'INGRESOS - GASTOS'!B24</f>
        <v>OTROS</v>
      </c>
      <c r="B27" s="245"/>
      <c r="C27" s="245"/>
      <c r="D27" s="3">
        <f>'INGRESOS - GASTOS'!O24</f>
        <v>0</v>
      </c>
      <c r="E27" s="196" t="e">
        <f t="shared" si="1"/>
        <v>#DIV/0!</v>
      </c>
      <c r="I27" s="129"/>
      <c r="J27" s="131"/>
      <c r="K27" s="132"/>
    </row>
    <row r="28" spans="1:12" ht="17.850000000000001">
      <c r="A28" s="244" t="s">
        <v>120</v>
      </c>
      <c r="B28" s="244"/>
      <c r="C28" s="244"/>
      <c r="D28" s="101">
        <f>SUM(D14:D27)</f>
        <v>0</v>
      </c>
      <c r="E28" s="197" t="e">
        <f>SUM(E14:E27)</f>
        <v>#DIV/0!</v>
      </c>
      <c r="I28" s="129"/>
      <c r="J28" s="131"/>
      <c r="K28" s="132"/>
    </row>
    <row r="29" spans="1:12">
      <c r="I29" s="129"/>
      <c r="J29" s="131"/>
      <c r="K29" s="132"/>
    </row>
    <row r="30" spans="1:12">
      <c r="I30" s="129"/>
      <c r="J30" s="131"/>
      <c r="K30" s="132"/>
    </row>
    <row r="31" spans="1:12">
      <c r="I31" s="158"/>
      <c r="J31" s="131"/>
      <c r="K31" s="132"/>
    </row>
    <row r="32" spans="1:12" ht="17.850000000000001">
      <c r="A32" s="249" t="s">
        <v>115</v>
      </c>
      <c r="B32" s="249"/>
      <c r="C32" s="249"/>
      <c r="I32" s="159"/>
      <c r="J32" s="133"/>
      <c r="K32" s="134"/>
    </row>
    <row r="33" spans="1:11">
      <c r="A33" s="47" t="s">
        <v>19</v>
      </c>
      <c r="B33" s="47" t="s">
        <v>20</v>
      </c>
      <c r="C33" s="47" t="s">
        <v>21</v>
      </c>
    </row>
    <row r="34" spans="1:11" ht="44.95">
      <c r="A34" s="98" t="s">
        <v>127</v>
      </c>
      <c r="B34" s="10">
        <f>SUM('PATRIMONIO '!N4:N14)</f>
        <v>0</v>
      </c>
      <c r="C34" s="1"/>
      <c r="I34" s="144"/>
      <c r="J34" s="145"/>
      <c r="K34" s="145"/>
    </row>
    <row r="35" spans="1:11">
      <c r="A35" s="98" t="s">
        <v>47</v>
      </c>
      <c r="B35" s="10">
        <f>SUM('PATRIMONIO '!N15:N16)</f>
        <v>0</v>
      </c>
      <c r="C35" s="1"/>
      <c r="I35" s="146"/>
      <c r="J35" s="131"/>
      <c r="K35" s="132"/>
    </row>
    <row r="36" spans="1:11">
      <c r="A36" s="98" t="s">
        <v>83</v>
      </c>
      <c r="B36" s="10">
        <f>SUM('PATRIMONIO '!N17:N31)</f>
        <v>0</v>
      </c>
      <c r="C36" s="1"/>
      <c r="G36" t="s">
        <v>37</v>
      </c>
      <c r="I36" s="146"/>
      <c r="J36" s="132"/>
      <c r="K36" s="132"/>
    </row>
    <row r="37" spans="1:11" ht="17.850000000000001">
      <c r="A37" s="94" t="s">
        <v>22</v>
      </c>
      <c r="B37" s="100">
        <f>SUM(B34:B36)</f>
        <v>0</v>
      </c>
      <c r="C37" s="8"/>
      <c r="I37" s="146"/>
      <c r="J37" s="132"/>
      <c r="K37" s="134"/>
    </row>
    <row r="38" spans="1:11" ht="17.850000000000001">
      <c r="A38" s="94" t="s">
        <v>23</v>
      </c>
      <c r="B38" s="250">
        <f>B37-C37</f>
        <v>0</v>
      </c>
      <c r="C38" s="251"/>
      <c r="I38" s="143"/>
      <c r="J38" s="147"/>
      <c r="K38" s="147"/>
    </row>
    <row r="40" spans="1:11">
      <c r="K40" s="17"/>
    </row>
  </sheetData>
  <mergeCells count="46">
    <mergeCell ref="I24:K24"/>
    <mergeCell ref="A3:L3"/>
    <mergeCell ref="J16:K16"/>
    <mergeCell ref="J17:K17"/>
    <mergeCell ref="J18:K18"/>
    <mergeCell ref="J19:K19"/>
    <mergeCell ref="A9:C9"/>
    <mergeCell ref="D9:F9"/>
    <mergeCell ref="J9:K9"/>
    <mergeCell ref="A18:C18"/>
    <mergeCell ref="A16:C16"/>
    <mergeCell ref="A17:C17"/>
    <mergeCell ref="A19:C19"/>
    <mergeCell ref="A5:C5"/>
    <mergeCell ref="J12:K12"/>
    <mergeCell ref="J13:K13"/>
    <mergeCell ref="J14:K14"/>
    <mergeCell ref="J15:K15"/>
    <mergeCell ref="A22:C22"/>
    <mergeCell ref="J5:K5"/>
    <mergeCell ref="J7:K7"/>
    <mergeCell ref="J8:K8"/>
    <mergeCell ref="J10:K10"/>
    <mergeCell ref="J11:K11"/>
    <mergeCell ref="A32:C32"/>
    <mergeCell ref="B38:C38"/>
    <mergeCell ref="A7:C7"/>
    <mergeCell ref="D7:F7"/>
    <mergeCell ref="A20:C20"/>
    <mergeCell ref="A21:C21"/>
    <mergeCell ref="A8:C8"/>
    <mergeCell ref="D8:F8"/>
    <mergeCell ref="A10:C10"/>
    <mergeCell ref="D10:F10"/>
    <mergeCell ref="A14:C14"/>
    <mergeCell ref="A15:C15"/>
    <mergeCell ref="A13:C13"/>
    <mergeCell ref="A25:C25"/>
    <mergeCell ref="A26:C26"/>
    <mergeCell ref="A27:C27"/>
    <mergeCell ref="A28:C28"/>
    <mergeCell ref="A23:C23"/>
    <mergeCell ref="A24:C24"/>
    <mergeCell ref="D5:F5"/>
    <mergeCell ref="A6:C6"/>
    <mergeCell ref="D6:F6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selection activeCell="A20" sqref="A20:A22"/>
    </sheetView>
  </sheetViews>
  <sheetFormatPr baseColWidth="10" defaultRowHeight="14.3"/>
  <cols>
    <col min="1" max="1" width="21.28515625" customWidth="1"/>
    <col min="2" max="2" width="16.28515625" customWidth="1"/>
    <col min="3" max="3" width="14.28515625" customWidth="1"/>
    <col min="4" max="4" width="13" bestFit="1" customWidth="1"/>
    <col min="5" max="5" width="13.7109375" customWidth="1"/>
    <col min="6" max="6" width="13.5703125" customWidth="1"/>
    <col min="7" max="7" width="13.7109375" customWidth="1"/>
    <col min="8" max="8" width="13" customWidth="1"/>
    <col min="9" max="9" width="13.7109375" customWidth="1"/>
    <col min="10" max="11" width="13.28515625" customWidth="1"/>
    <col min="12" max="12" width="13.140625" customWidth="1"/>
    <col min="13" max="13" width="13" bestFit="1" customWidth="1"/>
    <col min="14" max="14" width="12.7109375" customWidth="1"/>
  </cols>
  <sheetData>
    <row r="1" spans="1:14" ht="15" thickBot="1">
      <c r="F1" s="6"/>
    </row>
    <row r="2" spans="1:14" ht="15.7" thickTop="1" thickBot="1">
      <c r="A2" s="277" t="s">
        <v>14</v>
      </c>
      <c r="B2" s="277"/>
      <c r="C2" s="274" t="s">
        <v>128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6"/>
    </row>
    <row r="3" spans="1:14" ht="15.7" thickTop="1" thickBot="1">
      <c r="A3" s="277"/>
      <c r="B3" s="277"/>
      <c r="C3" s="53" t="s">
        <v>2</v>
      </c>
      <c r="D3" s="41" t="s">
        <v>3</v>
      </c>
      <c r="E3" s="41" t="s">
        <v>4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12</v>
      </c>
      <c r="N3" s="42" t="s">
        <v>13</v>
      </c>
    </row>
    <row r="4" spans="1:14" ht="15.7" thickTop="1" thickBot="1">
      <c r="A4" s="285" t="s">
        <v>1</v>
      </c>
      <c r="B4" s="43" t="s">
        <v>167</v>
      </c>
      <c r="C4" s="54"/>
      <c r="D4" s="2"/>
      <c r="E4" s="2"/>
      <c r="F4" s="2"/>
      <c r="G4" s="2"/>
      <c r="H4" s="2"/>
      <c r="I4" s="3"/>
      <c r="J4" s="3"/>
      <c r="K4" s="3"/>
      <c r="L4" s="3"/>
      <c r="M4" s="2"/>
      <c r="N4" s="3"/>
    </row>
    <row r="5" spans="1:14" ht="15.7" thickTop="1" thickBot="1">
      <c r="A5" s="286"/>
      <c r="B5" s="43" t="s">
        <v>168</v>
      </c>
      <c r="C5" s="54"/>
      <c r="D5" s="2"/>
      <c r="E5" s="2"/>
      <c r="F5" s="2"/>
      <c r="G5" s="2"/>
      <c r="H5" s="2"/>
      <c r="I5" s="3"/>
      <c r="J5" s="3"/>
      <c r="K5" s="3"/>
      <c r="L5" s="3"/>
      <c r="M5" s="2"/>
      <c r="N5" s="3"/>
    </row>
    <row r="6" spans="1:14" ht="15.7" thickTop="1" thickBot="1">
      <c r="A6" s="286"/>
      <c r="B6" s="43" t="s">
        <v>169</v>
      </c>
      <c r="C6" s="54"/>
      <c r="D6" s="2"/>
      <c r="E6" s="2"/>
      <c r="F6" s="2"/>
      <c r="G6" s="2"/>
      <c r="H6" s="2"/>
      <c r="I6" s="3"/>
      <c r="J6" s="3"/>
      <c r="K6" s="3"/>
      <c r="L6" s="3"/>
      <c r="M6" s="2"/>
      <c r="N6" s="3"/>
    </row>
    <row r="7" spans="1:14" ht="15.7" thickTop="1" thickBot="1">
      <c r="A7" s="287"/>
      <c r="B7" s="43" t="s">
        <v>170</v>
      </c>
      <c r="C7" s="54"/>
      <c r="D7" s="2"/>
      <c r="E7" s="2"/>
      <c r="F7" s="2"/>
      <c r="G7" s="2"/>
      <c r="H7" s="2"/>
      <c r="I7" s="3"/>
      <c r="J7" s="3"/>
      <c r="K7" s="3"/>
      <c r="L7" s="3"/>
      <c r="M7" s="2"/>
      <c r="N7" s="3"/>
    </row>
    <row r="8" spans="1:14" ht="15.7" thickTop="1" thickBot="1">
      <c r="A8" s="288" t="s">
        <v>0</v>
      </c>
      <c r="B8" s="43" t="s">
        <v>171</v>
      </c>
      <c r="C8" s="54"/>
      <c r="D8" s="2"/>
      <c r="E8" s="2"/>
      <c r="F8" s="2"/>
      <c r="G8" s="2"/>
      <c r="H8" s="2"/>
      <c r="I8" s="3"/>
      <c r="J8" s="3"/>
      <c r="K8" s="3"/>
      <c r="L8" s="3"/>
      <c r="M8" s="45"/>
      <c r="N8" s="3"/>
    </row>
    <row r="9" spans="1:14" ht="15.7" thickTop="1" thickBot="1">
      <c r="A9" s="289"/>
      <c r="B9" s="43" t="s">
        <v>168</v>
      </c>
      <c r="C9" s="54"/>
      <c r="D9" s="2"/>
      <c r="E9" s="2"/>
      <c r="F9" s="2"/>
      <c r="G9" s="2"/>
      <c r="H9" s="2"/>
      <c r="I9" s="3"/>
      <c r="J9" s="3"/>
      <c r="K9" s="3"/>
      <c r="L9" s="3"/>
      <c r="M9" s="45"/>
      <c r="N9" s="3"/>
    </row>
    <row r="10" spans="1:14" ht="15.7" thickTop="1" thickBot="1">
      <c r="A10" s="290"/>
      <c r="B10" s="43" t="s">
        <v>169</v>
      </c>
      <c r="C10" s="54"/>
      <c r="D10" s="2"/>
      <c r="E10" s="2"/>
      <c r="F10" s="2"/>
      <c r="G10" s="2"/>
      <c r="H10" s="2"/>
      <c r="I10" s="3"/>
      <c r="J10" s="3"/>
      <c r="K10" s="3"/>
      <c r="L10" s="3"/>
      <c r="M10" s="45"/>
      <c r="N10" s="3"/>
    </row>
    <row r="11" spans="1:14" ht="16.600000000000001" customHeight="1" thickTop="1" thickBot="1">
      <c r="A11" s="291" t="s">
        <v>84</v>
      </c>
      <c r="B11" s="43" t="s">
        <v>172</v>
      </c>
      <c r="C11" s="54"/>
      <c r="D11" s="2"/>
      <c r="E11" s="2"/>
      <c r="F11" s="2"/>
      <c r="G11" s="2"/>
      <c r="H11" s="2"/>
      <c r="I11" s="3"/>
      <c r="J11" s="3"/>
      <c r="K11" s="3"/>
      <c r="L11" s="3"/>
      <c r="M11" s="45"/>
      <c r="N11" s="3"/>
    </row>
    <row r="12" spans="1:14" ht="15.7" thickTop="1" thickBot="1">
      <c r="A12" s="292"/>
      <c r="B12" s="43" t="s">
        <v>173</v>
      </c>
      <c r="C12" s="54"/>
      <c r="D12" s="2"/>
      <c r="E12" s="2"/>
      <c r="F12" s="2"/>
      <c r="G12" s="2"/>
      <c r="H12" s="2"/>
      <c r="I12" s="3"/>
      <c r="J12" s="3"/>
      <c r="K12" s="3"/>
      <c r="L12" s="3"/>
      <c r="M12" s="45"/>
      <c r="N12" s="3"/>
    </row>
    <row r="13" spans="1:14" ht="15.7" thickTop="1" thickBot="1">
      <c r="A13" s="292"/>
      <c r="B13" s="43" t="s">
        <v>174</v>
      </c>
      <c r="C13" s="54"/>
      <c r="D13" s="2"/>
      <c r="E13" s="2"/>
      <c r="F13" s="2"/>
      <c r="G13" s="2"/>
      <c r="H13" s="2"/>
      <c r="I13" s="3"/>
      <c r="J13" s="3"/>
      <c r="K13" s="3"/>
      <c r="L13" s="3"/>
      <c r="M13" s="45"/>
      <c r="N13" s="3"/>
    </row>
    <row r="14" spans="1:14" ht="15.7" thickTop="1" thickBot="1">
      <c r="A14" s="293"/>
      <c r="B14" s="43" t="s">
        <v>175</v>
      </c>
      <c r="C14" s="54"/>
      <c r="D14" s="2"/>
      <c r="E14" s="2"/>
      <c r="F14" s="2"/>
      <c r="G14" s="2"/>
      <c r="H14" s="2"/>
      <c r="I14" s="3"/>
      <c r="J14" s="3"/>
      <c r="K14" s="3"/>
      <c r="L14" s="3"/>
      <c r="M14" s="45"/>
      <c r="N14" s="52"/>
    </row>
    <row r="15" spans="1:14" ht="15.7" thickTop="1" thickBot="1">
      <c r="A15" s="281" t="s">
        <v>47</v>
      </c>
      <c r="B15" s="46" t="s">
        <v>160</v>
      </c>
      <c r="C15" s="5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5.7" thickTop="1" thickBot="1">
      <c r="A16" s="282"/>
      <c r="B16" s="46" t="s">
        <v>159</v>
      </c>
      <c r="C16" s="55"/>
      <c r="D16" s="15"/>
      <c r="E16" s="15"/>
      <c r="F16" s="15"/>
      <c r="G16" s="2"/>
      <c r="H16" s="2"/>
      <c r="I16" s="15"/>
      <c r="J16" s="15"/>
      <c r="K16" s="15"/>
      <c r="L16" s="15"/>
      <c r="M16" s="15"/>
      <c r="N16" s="203"/>
    </row>
    <row r="17" spans="1:14" ht="15.7" thickTop="1" thickBot="1">
      <c r="A17" s="294" t="s">
        <v>144</v>
      </c>
      <c r="B17" s="46"/>
      <c r="C17" s="63"/>
      <c r="D17" s="15"/>
      <c r="E17" s="64"/>
      <c r="F17" s="64"/>
      <c r="G17" s="64"/>
      <c r="H17" s="64"/>
      <c r="I17" s="64"/>
      <c r="J17" s="64"/>
      <c r="K17" s="15"/>
      <c r="L17" s="15"/>
      <c r="M17" s="15"/>
      <c r="N17" s="203"/>
    </row>
    <row r="18" spans="1:14" ht="15.7" thickTop="1" thickBot="1">
      <c r="A18" s="295"/>
      <c r="B18" s="46"/>
      <c r="C18" s="63"/>
      <c r="D18" s="15"/>
      <c r="E18" s="64"/>
      <c r="F18" s="64"/>
      <c r="G18" s="64"/>
      <c r="H18" s="64"/>
      <c r="I18" s="64"/>
      <c r="J18" s="64"/>
      <c r="K18" s="15"/>
      <c r="L18" s="15"/>
      <c r="M18" s="15"/>
      <c r="N18" s="203"/>
    </row>
    <row r="19" spans="1:14" ht="15.7" thickTop="1" thickBot="1">
      <c r="A19" s="296"/>
      <c r="B19" s="46"/>
      <c r="C19" s="63"/>
      <c r="D19" s="15"/>
      <c r="E19" s="64"/>
      <c r="F19" s="64"/>
      <c r="G19" s="64"/>
      <c r="H19" s="64"/>
      <c r="I19" s="64"/>
      <c r="J19" s="64"/>
      <c r="K19" s="15"/>
      <c r="L19" s="15"/>
      <c r="M19" s="15"/>
      <c r="N19" s="203"/>
    </row>
    <row r="20" spans="1:14" ht="15.7" thickTop="1" thickBot="1">
      <c r="A20" s="297" t="s">
        <v>186</v>
      </c>
      <c r="B20" s="46"/>
      <c r="C20" s="63"/>
      <c r="D20" s="15"/>
      <c r="E20" s="64"/>
      <c r="F20" s="64"/>
      <c r="G20" s="64"/>
      <c r="H20" s="64"/>
      <c r="I20" s="64"/>
      <c r="J20" s="64"/>
      <c r="K20" s="15"/>
      <c r="L20" s="15"/>
      <c r="M20" s="15"/>
      <c r="N20" s="203"/>
    </row>
    <row r="21" spans="1:14" ht="15.7" thickTop="1" thickBot="1">
      <c r="A21" s="298"/>
      <c r="B21" s="46"/>
      <c r="C21" s="63"/>
      <c r="D21" s="15"/>
      <c r="E21" s="64"/>
      <c r="F21" s="64"/>
      <c r="G21" s="64"/>
      <c r="H21" s="64"/>
      <c r="I21" s="64"/>
      <c r="J21" s="64"/>
      <c r="K21" s="15"/>
      <c r="L21" s="15"/>
      <c r="M21" s="15"/>
      <c r="N21" s="203"/>
    </row>
    <row r="22" spans="1:14" ht="15.7" thickTop="1" thickBot="1">
      <c r="A22" s="299"/>
      <c r="B22" s="46"/>
      <c r="C22" s="63"/>
      <c r="D22" s="15"/>
      <c r="E22" s="64"/>
      <c r="F22" s="64"/>
      <c r="G22" s="64"/>
      <c r="H22" s="64"/>
      <c r="I22" s="64"/>
      <c r="J22" s="64"/>
      <c r="K22" s="15"/>
      <c r="L22" s="15"/>
      <c r="M22" s="15"/>
      <c r="N22" s="203"/>
    </row>
    <row r="23" spans="1:14" ht="15.7" thickTop="1" thickBot="1">
      <c r="A23" s="278" t="s">
        <v>57</v>
      </c>
      <c r="B23" s="43" t="s">
        <v>38</v>
      </c>
      <c r="C23" s="56"/>
      <c r="D23" s="2"/>
      <c r="E23" s="2"/>
      <c r="F23" s="2"/>
      <c r="G23" s="2"/>
      <c r="H23" s="2"/>
      <c r="I23" s="3"/>
      <c r="J23" s="3"/>
      <c r="K23" s="3"/>
      <c r="L23" s="3"/>
      <c r="M23" s="3"/>
      <c r="N23" s="3"/>
    </row>
    <row r="24" spans="1:14" ht="29.95" thickTop="1" thickBot="1">
      <c r="A24" s="279"/>
      <c r="B24" s="44" t="s">
        <v>56</v>
      </c>
      <c r="C24" s="56"/>
      <c r="D24" s="2"/>
      <c r="E24" s="2"/>
      <c r="F24" s="2"/>
      <c r="G24" s="2"/>
      <c r="H24" s="2"/>
      <c r="I24" s="3"/>
      <c r="J24" s="3"/>
      <c r="K24" s="3"/>
      <c r="L24" s="3"/>
      <c r="M24" s="3"/>
      <c r="N24" s="3"/>
    </row>
    <row r="25" spans="1:14" ht="15.7" thickTop="1" thickBot="1">
      <c r="A25" s="279"/>
      <c r="B25" s="44" t="s">
        <v>46</v>
      </c>
      <c r="C25" s="56"/>
      <c r="D25" s="2"/>
      <c r="E25" s="2"/>
      <c r="F25" s="2"/>
      <c r="G25" s="2"/>
      <c r="H25" s="2"/>
      <c r="I25" s="3"/>
      <c r="J25" s="3"/>
      <c r="K25" s="3"/>
      <c r="L25" s="3"/>
      <c r="M25" s="3"/>
      <c r="N25" s="3"/>
    </row>
    <row r="26" spans="1:14" ht="15.7" thickTop="1" thickBot="1">
      <c r="A26" s="279"/>
      <c r="B26" s="44" t="s">
        <v>74</v>
      </c>
      <c r="C26" s="56"/>
      <c r="D26" s="2"/>
      <c r="E26" s="2"/>
      <c r="F26" s="2"/>
      <c r="G26" s="2"/>
      <c r="H26" s="2"/>
      <c r="I26" s="3"/>
      <c r="J26" s="3"/>
      <c r="K26" s="3"/>
      <c r="L26" s="3"/>
      <c r="M26" s="3"/>
      <c r="N26" s="3"/>
    </row>
    <row r="27" spans="1:14" ht="15.7" thickTop="1" thickBot="1">
      <c r="A27" s="279"/>
      <c r="B27" s="43" t="s">
        <v>42</v>
      </c>
      <c r="C27" s="54"/>
      <c r="D27" s="2"/>
      <c r="E27" s="2"/>
      <c r="F27" s="2"/>
      <c r="G27" s="2"/>
      <c r="H27" s="2"/>
      <c r="I27" s="3"/>
      <c r="J27" s="3"/>
      <c r="K27" s="3"/>
      <c r="L27" s="3"/>
      <c r="M27" s="3"/>
      <c r="N27" s="3"/>
    </row>
    <row r="28" spans="1:14" ht="15.7" thickTop="1" thickBot="1">
      <c r="A28" s="280"/>
      <c r="B28" s="43" t="s">
        <v>108</v>
      </c>
      <c r="C28" s="54"/>
      <c r="D28" s="2"/>
      <c r="E28" s="2"/>
      <c r="F28" s="2"/>
      <c r="G28" s="2"/>
      <c r="H28" s="2"/>
      <c r="I28" s="3"/>
      <c r="J28" s="3"/>
      <c r="K28" s="3"/>
      <c r="L28" s="3"/>
      <c r="M28" s="3"/>
      <c r="N28" s="3"/>
    </row>
    <row r="29" spans="1:14" ht="15.7" thickTop="1" thickBot="1">
      <c r="A29" s="283" t="s">
        <v>106</v>
      </c>
      <c r="B29" s="43" t="s">
        <v>104</v>
      </c>
      <c r="C29" s="54"/>
      <c r="D29" s="2"/>
      <c r="E29" s="2"/>
      <c r="F29" s="2"/>
      <c r="G29" s="2"/>
      <c r="H29" s="2"/>
      <c r="I29" s="3"/>
      <c r="J29" s="3"/>
      <c r="K29" s="3"/>
      <c r="L29" s="3"/>
      <c r="M29" s="3"/>
      <c r="N29" s="3"/>
    </row>
    <row r="30" spans="1:14" ht="15.7" thickTop="1" thickBot="1">
      <c r="A30" s="284"/>
      <c r="B30" s="43" t="s">
        <v>112</v>
      </c>
      <c r="C30" s="89"/>
      <c r="D30" s="2"/>
      <c r="E30" s="2"/>
      <c r="F30" s="2"/>
      <c r="G30" s="2"/>
      <c r="H30" s="2"/>
      <c r="I30" s="3"/>
      <c r="J30" s="3"/>
      <c r="K30" s="3"/>
      <c r="L30" s="3"/>
      <c r="M30" s="3"/>
      <c r="N30" s="3"/>
    </row>
    <row r="31" spans="1:14" ht="29.95" thickTop="1" thickBot="1">
      <c r="A31" s="57" t="s">
        <v>73</v>
      </c>
      <c r="B31" s="44" t="s">
        <v>58</v>
      </c>
      <c r="C31" s="56"/>
      <c r="D31" s="2"/>
      <c r="E31" s="2"/>
      <c r="F31" s="2"/>
      <c r="G31" s="2"/>
      <c r="H31" s="2"/>
      <c r="I31" s="3"/>
      <c r="J31" s="3"/>
      <c r="K31" s="3"/>
      <c r="L31" s="3"/>
      <c r="M31" s="3"/>
      <c r="N31" s="52"/>
    </row>
    <row r="32" spans="1:14" ht="15.7" thickTop="1" thickBot="1">
      <c r="A32" s="277" t="s">
        <v>15</v>
      </c>
      <c r="B32" s="277"/>
      <c r="C32" s="160">
        <f t="shared" ref="C32:N32" si="0">SUM(C4:C31)</f>
        <v>0</v>
      </c>
      <c r="D32" s="161">
        <f t="shared" si="0"/>
        <v>0</v>
      </c>
      <c r="E32" s="161">
        <f t="shared" si="0"/>
        <v>0</v>
      </c>
      <c r="F32" s="161">
        <f t="shared" si="0"/>
        <v>0</v>
      </c>
      <c r="G32" s="161">
        <f t="shared" si="0"/>
        <v>0</v>
      </c>
      <c r="H32" s="161">
        <f t="shared" si="0"/>
        <v>0</v>
      </c>
      <c r="I32" s="162">
        <f t="shared" si="0"/>
        <v>0</v>
      </c>
      <c r="J32" s="162">
        <f t="shared" si="0"/>
        <v>0</v>
      </c>
      <c r="K32" s="162">
        <f t="shared" si="0"/>
        <v>0</v>
      </c>
      <c r="L32" s="162">
        <f t="shared" si="0"/>
        <v>0</v>
      </c>
      <c r="M32" s="162">
        <f t="shared" si="0"/>
        <v>0</v>
      </c>
      <c r="N32" s="162">
        <f t="shared" si="0"/>
        <v>0</v>
      </c>
    </row>
    <row r="33" spans="1:14" ht="15" thickTop="1">
      <c r="A33" s="273" t="s">
        <v>16</v>
      </c>
      <c r="B33" s="273"/>
      <c r="C33" s="163"/>
      <c r="D33" s="161">
        <f>D32-C32</f>
        <v>0</v>
      </c>
      <c r="E33" s="161">
        <f>E32-D32</f>
        <v>0</v>
      </c>
      <c r="F33" s="161">
        <f>F32-E32</f>
        <v>0</v>
      </c>
      <c r="G33" s="161">
        <f>G32-F32</f>
        <v>0</v>
      </c>
      <c r="H33" s="161">
        <f t="shared" ref="H33:N33" si="1">H32-G32</f>
        <v>0</v>
      </c>
      <c r="I33" s="161">
        <f t="shared" si="1"/>
        <v>0</v>
      </c>
      <c r="J33" s="161">
        <f t="shared" si="1"/>
        <v>0</v>
      </c>
      <c r="K33" s="161">
        <f t="shared" si="1"/>
        <v>0</v>
      </c>
      <c r="L33" s="161">
        <f t="shared" si="1"/>
        <v>0</v>
      </c>
      <c r="M33" s="161">
        <f t="shared" si="1"/>
        <v>0</v>
      </c>
      <c r="N33" s="161">
        <f t="shared" si="1"/>
        <v>0</v>
      </c>
    </row>
    <row r="34" spans="1:14">
      <c r="A34" s="272" t="s">
        <v>107</v>
      </c>
      <c r="B34" s="272"/>
      <c r="C34" s="128">
        <f>C23+C24+C25+C26+C27+C28+C29+C30+C31</f>
        <v>0</v>
      </c>
      <c r="D34" s="128">
        <f t="shared" ref="D34:N34" si="2">D23+D24+D25+D26+D27+D28+D29+D30+D31</f>
        <v>0</v>
      </c>
      <c r="E34" s="128">
        <f t="shared" si="2"/>
        <v>0</v>
      </c>
      <c r="F34" s="128">
        <f t="shared" si="2"/>
        <v>0</v>
      </c>
      <c r="G34" s="128">
        <f t="shared" si="2"/>
        <v>0</v>
      </c>
      <c r="H34" s="128">
        <f t="shared" si="2"/>
        <v>0</v>
      </c>
      <c r="I34" s="128">
        <f t="shared" si="2"/>
        <v>0</v>
      </c>
      <c r="J34" s="128">
        <f t="shared" si="2"/>
        <v>0</v>
      </c>
      <c r="K34" s="128">
        <f t="shared" si="2"/>
        <v>0</v>
      </c>
      <c r="L34" s="128">
        <f t="shared" si="2"/>
        <v>0</v>
      </c>
      <c r="M34" s="128">
        <f t="shared" si="2"/>
        <v>0</v>
      </c>
      <c r="N34" s="128">
        <f t="shared" si="2"/>
        <v>0</v>
      </c>
    </row>
    <row r="35" spans="1:14">
      <c r="D35" s="6"/>
      <c r="E35" s="6"/>
      <c r="F35" s="6"/>
      <c r="H35" s="17"/>
      <c r="I35" s="17"/>
      <c r="J35" s="17"/>
      <c r="K35" s="17"/>
      <c r="L35" t="s">
        <v>37</v>
      </c>
      <c r="M35" s="6"/>
    </row>
    <row r="36" spans="1:14">
      <c r="D36" s="6"/>
      <c r="E36" s="6"/>
      <c r="M36" s="17"/>
    </row>
    <row r="37" spans="1:14">
      <c r="D37" s="6"/>
      <c r="E37" s="6"/>
      <c r="I37" s="17"/>
      <c r="L37" s="17"/>
    </row>
    <row r="39" spans="1:14">
      <c r="D39" s="6"/>
    </row>
    <row r="40" spans="1:14">
      <c r="D40" s="6"/>
    </row>
    <row r="41" spans="1:14">
      <c r="C41" s="6"/>
      <c r="E41" s="6"/>
    </row>
    <row r="42" spans="1:14">
      <c r="C42" s="6"/>
    </row>
    <row r="43" spans="1:14">
      <c r="H43" s="5"/>
    </row>
    <row r="44" spans="1:14">
      <c r="D44" t="s">
        <v>37</v>
      </c>
    </row>
  </sheetData>
  <mergeCells count="13">
    <mergeCell ref="A34:B34"/>
    <mergeCell ref="A33:B33"/>
    <mergeCell ref="C2:N2"/>
    <mergeCell ref="A2:B3"/>
    <mergeCell ref="A32:B32"/>
    <mergeCell ref="A23:A28"/>
    <mergeCell ref="A15:A16"/>
    <mergeCell ref="A29:A30"/>
    <mergeCell ref="A4:A7"/>
    <mergeCell ref="A8:A10"/>
    <mergeCell ref="A11:A14"/>
    <mergeCell ref="A17:A19"/>
    <mergeCell ref="A20:A22"/>
  </mergeCells>
  <pageMargins left="0.7" right="0.7" top="0.75" bottom="0.75" header="0.3" footer="0.3"/>
  <pageSetup paperSize="9" orientation="portrait" horizontalDpi="200" verticalDpi="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6"/>
  <sheetViews>
    <sheetView topLeftCell="E1" workbookViewId="0">
      <selection activeCell="R26" sqref="R26"/>
    </sheetView>
  </sheetViews>
  <sheetFormatPr baseColWidth="10" defaultRowHeight="14.3"/>
  <cols>
    <col min="1" max="1" width="21.140625" customWidth="1"/>
    <col min="2" max="2" width="16.28515625" customWidth="1"/>
    <col min="3" max="3" width="14.28515625" customWidth="1"/>
    <col min="4" max="4" width="13" bestFit="1" customWidth="1"/>
    <col min="5" max="5" width="13.7109375" customWidth="1"/>
    <col min="6" max="6" width="13.5703125" customWidth="1"/>
    <col min="7" max="14" width="12" bestFit="1" customWidth="1"/>
    <col min="15" max="15" width="12.28515625" customWidth="1"/>
    <col min="17" max="17" width="11.28515625" customWidth="1"/>
  </cols>
  <sheetData>
    <row r="1" spans="1:17" ht="15" thickBot="1">
      <c r="F1" s="6"/>
    </row>
    <row r="2" spans="1:17" ht="15.7" thickTop="1" thickBot="1">
      <c r="A2" s="277" t="s">
        <v>14</v>
      </c>
      <c r="B2" s="277"/>
      <c r="C2" s="300" t="s">
        <v>138</v>
      </c>
      <c r="D2" s="300"/>
      <c r="E2" s="300"/>
      <c r="F2" s="300"/>
      <c r="G2" s="300"/>
      <c r="H2" s="300"/>
      <c r="I2" s="300"/>
      <c r="J2" s="300"/>
      <c r="K2" s="300"/>
      <c r="L2" s="300"/>
      <c r="M2" s="301"/>
      <c r="N2" s="301"/>
      <c r="O2" s="302"/>
      <c r="P2" s="302"/>
      <c r="Q2" s="302"/>
    </row>
    <row r="3" spans="1:17" ht="29.95" thickTop="1" thickBot="1">
      <c r="A3" s="277"/>
      <c r="B3" s="277"/>
      <c r="C3" s="105" t="s">
        <v>2</v>
      </c>
      <c r="D3" s="105" t="s">
        <v>3</v>
      </c>
      <c r="E3" s="105" t="s">
        <v>4</v>
      </c>
      <c r="F3" s="105" t="s">
        <v>5</v>
      </c>
      <c r="G3" s="105" t="s">
        <v>6</v>
      </c>
      <c r="H3" s="105" t="s">
        <v>7</v>
      </c>
      <c r="I3" s="105" t="s">
        <v>8</v>
      </c>
      <c r="J3" s="105" t="s">
        <v>9</v>
      </c>
      <c r="K3" s="105" t="s">
        <v>10</v>
      </c>
      <c r="L3" s="105" t="s">
        <v>11</v>
      </c>
      <c r="M3" s="121" t="s">
        <v>12</v>
      </c>
      <c r="N3" s="121" t="s">
        <v>13</v>
      </c>
      <c r="O3" s="120" t="s">
        <v>53</v>
      </c>
      <c r="P3" s="121" t="s">
        <v>17</v>
      </c>
      <c r="Q3" s="120" t="s">
        <v>52</v>
      </c>
    </row>
    <row r="4" spans="1:17" ht="15.7" thickTop="1" thickBot="1">
      <c r="A4" s="303" t="s">
        <v>0</v>
      </c>
      <c r="B4" s="43" t="s">
        <v>162</v>
      </c>
      <c r="C4" s="106"/>
      <c r="D4" s="106"/>
      <c r="E4" s="106"/>
      <c r="F4" s="106"/>
      <c r="G4" s="106"/>
      <c r="H4" s="106"/>
      <c r="I4" s="107"/>
      <c r="J4" s="107"/>
      <c r="K4" s="107"/>
      <c r="L4" s="107"/>
      <c r="M4" s="107"/>
      <c r="N4" s="107"/>
      <c r="O4" s="167">
        <f t="shared" ref="O4:O13" si="0">SUM(C4:N4)/(1-0.19)</f>
        <v>0</v>
      </c>
      <c r="P4" s="167">
        <f>O4*19/100</f>
        <v>0</v>
      </c>
      <c r="Q4" s="167">
        <f>O4-P4</f>
        <v>0</v>
      </c>
    </row>
    <row r="5" spans="1:17" ht="15.7" thickTop="1" thickBot="1">
      <c r="A5" s="304"/>
      <c r="B5" s="43" t="s">
        <v>163</v>
      </c>
      <c r="C5" s="108"/>
      <c r="D5" s="108"/>
      <c r="E5" s="108"/>
      <c r="F5" s="108"/>
      <c r="G5" s="108"/>
      <c r="H5" s="108"/>
      <c r="I5" s="109"/>
      <c r="J5" s="109"/>
      <c r="K5" s="109"/>
      <c r="L5" s="109"/>
      <c r="M5" s="109"/>
      <c r="N5" s="109"/>
      <c r="O5" s="168">
        <f t="shared" si="0"/>
        <v>0</v>
      </c>
      <c r="P5" s="168">
        <f>O5*19/100</f>
        <v>0</v>
      </c>
      <c r="Q5" s="168">
        <f t="shared" ref="Q5:Q16" si="1">O5-P5</f>
        <v>0</v>
      </c>
    </row>
    <row r="6" spans="1:17" ht="15.7" thickTop="1" thickBot="1">
      <c r="A6" s="304"/>
      <c r="B6" s="43" t="s">
        <v>164</v>
      </c>
      <c r="C6" s="110"/>
      <c r="D6" s="110"/>
      <c r="E6" s="110"/>
      <c r="F6" s="110"/>
      <c r="G6" s="110"/>
      <c r="H6" s="110"/>
      <c r="I6" s="111"/>
      <c r="J6" s="111"/>
      <c r="K6" s="111"/>
      <c r="L6" s="111"/>
      <c r="M6" s="111"/>
      <c r="N6" s="111"/>
      <c r="O6" s="169">
        <f t="shared" si="0"/>
        <v>0</v>
      </c>
      <c r="P6" s="169">
        <f>O6*19/100</f>
        <v>0</v>
      </c>
      <c r="Q6" s="169">
        <f t="shared" si="1"/>
        <v>0</v>
      </c>
    </row>
    <row r="7" spans="1:17" ht="15.7" thickTop="1" thickBot="1">
      <c r="A7" s="304"/>
      <c r="B7" s="43" t="s">
        <v>165</v>
      </c>
      <c r="C7" s="108"/>
      <c r="D7" s="108"/>
      <c r="E7" s="108"/>
      <c r="F7" s="108"/>
      <c r="G7" s="108"/>
      <c r="H7" s="108"/>
      <c r="I7" s="109"/>
      <c r="J7" s="109"/>
      <c r="K7" s="109"/>
      <c r="L7" s="109"/>
      <c r="M7" s="109"/>
      <c r="N7" s="109"/>
      <c r="O7" s="168">
        <f t="shared" si="0"/>
        <v>0</v>
      </c>
      <c r="P7" s="168">
        <f>O7*19/100</f>
        <v>0</v>
      </c>
      <c r="Q7" s="168">
        <f t="shared" si="1"/>
        <v>0</v>
      </c>
    </row>
    <row r="8" spans="1:17" ht="16.600000000000001" customHeight="1" thickTop="1" thickBot="1">
      <c r="A8" s="285" t="s">
        <v>18</v>
      </c>
      <c r="B8" s="44" t="s">
        <v>162</v>
      </c>
      <c r="C8" s="112"/>
      <c r="D8" s="112"/>
      <c r="E8" s="112"/>
      <c r="F8" s="112"/>
      <c r="G8" s="112"/>
      <c r="H8" s="112"/>
      <c r="I8" s="113"/>
      <c r="J8" s="113"/>
      <c r="K8" s="113"/>
      <c r="L8" s="113"/>
      <c r="M8" s="113"/>
      <c r="N8" s="113"/>
      <c r="O8" s="168">
        <f t="shared" si="0"/>
        <v>0</v>
      </c>
      <c r="P8" s="170">
        <f t="shared" ref="P8" si="2">O8*19/100</f>
        <v>0</v>
      </c>
      <c r="Q8" s="170">
        <f t="shared" si="1"/>
        <v>0</v>
      </c>
    </row>
    <row r="9" spans="1:17" ht="15.7" thickTop="1" thickBot="1">
      <c r="A9" s="286"/>
      <c r="B9" s="44" t="s">
        <v>163</v>
      </c>
      <c r="C9" s="108"/>
      <c r="D9" s="108"/>
      <c r="E9" s="108"/>
      <c r="F9" s="108"/>
      <c r="G9" s="108"/>
      <c r="H9" s="108"/>
      <c r="I9" s="109"/>
      <c r="J9" s="109"/>
      <c r="K9" s="109"/>
      <c r="L9" s="109"/>
      <c r="M9" s="109"/>
      <c r="N9" s="109"/>
      <c r="O9" s="168">
        <f t="shared" si="0"/>
        <v>0</v>
      </c>
      <c r="P9" s="170">
        <f t="shared" ref="P9" si="3">O9*19/100</f>
        <v>0</v>
      </c>
      <c r="Q9" s="170">
        <f t="shared" ref="Q9" si="4">O9-P9</f>
        <v>0</v>
      </c>
    </row>
    <row r="10" spans="1:17" ht="15.7" thickTop="1" thickBot="1">
      <c r="A10" s="286"/>
      <c r="B10" s="44" t="s">
        <v>164</v>
      </c>
      <c r="C10" s="108"/>
      <c r="D10" s="108"/>
      <c r="E10" s="108"/>
      <c r="F10" s="108"/>
      <c r="G10" s="108"/>
      <c r="H10" s="108"/>
      <c r="I10" s="109"/>
      <c r="J10" s="109"/>
      <c r="K10" s="109"/>
      <c r="L10" s="109"/>
      <c r="M10" s="109"/>
      <c r="N10" s="109"/>
      <c r="O10" s="168">
        <f t="shared" si="0"/>
        <v>0</v>
      </c>
      <c r="P10" s="168">
        <f>O10*19/100</f>
        <v>0</v>
      </c>
      <c r="Q10" s="168">
        <f t="shared" si="1"/>
        <v>0</v>
      </c>
    </row>
    <row r="11" spans="1:17" ht="15.7" thickTop="1" thickBot="1">
      <c r="A11" s="287"/>
      <c r="B11" s="44" t="s">
        <v>165</v>
      </c>
      <c r="C11" s="108"/>
      <c r="D11" s="108"/>
      <c r="E11" s="108"/>
      <c r="F11" s="108"/>
      <c r="G11" s="108"/>
      <c r="H11" s="108"/>
      <c r="I11" s="109"/>
      <c r="J11" s="109"/>
      <c r="K11" s="109"/>
      <c r="L11" s="109"/>
      <c r="M11" s="109"/>
      <c r="N11" s="114"/>
      <c r="O11" s="168">
        <f t="shared" si="0"/>
        <v>0</v>
      </c>
      <c r="P11" s="168">
        <f>O11*19/100</f>
        <v>0</v>
      </c>
      <c r="Q11" s="168">
        <f>O11-P11</f>
        <v>0</v>
      </c>
    </row>
    <row r="12" spans="1:17" ht="15.7" thickTop="1" thickBot="1">
      <c r="A12" s="281" t="s">
        <v>47</v>
      </c>
      <c r="B12" s="44" t="s">
        <v>160</v>
      </c>
      <c r="C12" s="108"/>
      <c r="D12" s="115"/>
      <c r="E12" s="115"/>
      <c r="F12" s="115"/>
      <c r="G12" s="115"/>
      <c r="H12" s="115"/>
      <c r="I12" s="114"/>
      <c r="J12" s="114"/>
      <c r="K12" s="114"/>
      <c r="L12" s="114"/>
      <c r="M12" s="114"/>
      <c r="N12" s="114"/>
      <c r="O12" s="168">
        <f t="shared" si="0"/>
        <v>0</v>
      </c>
      <c r="P12" s="168">
        <f t="shared" ref="P12:P13" si="5">O12*19/100</f>
        <v>0</v>
      </c>
      <c r="Q12" s="168">
        <f t="shared" si="1"/>
        <v>0</v>
      </c>
    </row>
    <row r="13" spans="1:17" ht="15.7" thickTop="1" thickBot="1">
      <c r="A13" s="282"/>
      <c r="B13" s="44" t="s">
        <v>159</v>
      </c>
      <c r="C13" s="108"/>
      <c r="D13" s="115"/>
      <c r="E13" s="115"/>
      <c r="F13" s="115"/>
      <c r="G13" s="115"/>
      <c r="H13" s="115"/>
      <c r="I13" s="114"/>
      <c r="J13" s="114"/>
      <c r="K13" s="114"/>
      <c r="L13" s="114"/>
      <c r="M13" s="114"/>
      <c r="N13" s="114"/>
      <c r="O13" s="168">
        <f t="shared" si="0"/>
        <v>0</v>
      </c>
      <c r="P13" s="168">
        <f t="shared" si="5"/>
        <v>0</v>
      </c>
      <c r="Q13" s="168">
        <f t="shared" si="1"/>
        <v>0</v>
      </c>
    </row>
    <row r="14" spans="1:17" ht="15.7" thickTop="1" thickBot="1">
      <c r="A14" s="307"/>
      <c r="B14" s="44" t="s">
        <v>161</v>
      </c>
      <c r="C14" s="108"/>
      <c r="D14" s="115"/>
      <c r="E14" s="115"/>
      <c r="F14" s="115"/>
      <c r="G14" s="115"/>
      <c r="H14" s="115"/>
      <c r="I14" s="116"/>
      <c r="J14" s="117"/>
      <c r="K14" s="114"/>
      <c r="L14" s="114"/>
      <c r="M14" s="117"/>
      <c r="N14" s="114"/>
      <c r="O14" s="168">
        <f t="shared" ref="O14" si="6">SUM(C14:N14)/(1-0.19)</f>
        <v>0</v>
      </c>
      <c r="P14" s="168">
        <f t="shared" ref="P14" si="7">O14*19/100</f>
        <v>0</v>
      </c>
      <c r="Q14" s="168">
        <f t="shared" ref="Q14" si="8">O14-P14</f>
        <v>0</v>
      </c>
    </row>
    <row r="15" spans="1:17" ht="15.7" thickTop="1" thickBot="1">
      <c r="A15" s="148" t="s">
        <v>156</v>
      </c>
      <c r="B15" s="44"/>
      <c r="C15" s="112"/>
      <c r="D15" s="118"/>
      <c r="E15" s="118"/>
      <c r="F15" s="118"/>
      <c r="G15" s="118"/>
      <c r="H15" s="118"/>
      <c r="I15" s="119"/>
      <c r="J15" s="119"/>
      <c r="K15" s="119"/>
      <c r="L15" s="119"/>
      <c r="M15" s="119"/>
      <c r="N15" s="119"/>
      <c r="O15" s="168">
        <f t="shared" ref="O15" si="9">SUM(C15:N15)/(1-0.19)</f>
        <v>0</v>
      </c>
      <c r="P15" s="168">
        <f t="shared" ref="P15" si="10">O15*19/100</f>
        <v>0</v>
      </c>
      <c r="Q15" s="168">
        <f t="shared" ref="Q15" si="11">O15-P15</f>
        <v>0</v>
      </c>
    </row>
    <row r="16" spans="1:17" ht="15.7" thickTop="1" thickBot="1">
      <c r="A16" s="278" t="s">
        <v>57</v>
      </c>
      <c r="B16" s="44" t="s">
        <v>70</v>
      </c>
      <c r="C16" s="112"/>
      <c r="D16" s="112"/>
      <c r="E16" s="112"/>
      <c r="F16" s="112"/>
      <c r="G16" s="112"/>
      <c r="H16" s="112"/>
      <c r="I16" s="113"/>
      <c r="J16" s="113"/>
      <c r="K16" s="113"/>
      <c r="L16" s="113"/>
      <c r="M16" s="113"/>
      <c r="N16" s="109"/>
      <c r="O16" s="168">
        <f t="shared" ref="O16:O21" si="12">SUM(C16:N16)/(1-0.19)</f>
        <v>0</v>
      </c>
      <c r="P16" s="168">
        <f t="shared" ref="P16:P25" si="13">O16*19/100</f>
        <v>0</v>
      </c>
      <c r="Q16" s="168">
        <f t="shared" si="1"/>
        <v>0</v>
      </c>
    </row>
    <row r="17" spans="1:17" ht="15.7" thickTop="1" thickBot="1">
      <c r="A17" s="305"/>
      <c r="B17" s="44" t="s">
        <v>69</v>
      </c>
      <c r="C17" s="108"/>
      <c r="D17" s="108"/>
      <c r="E17" s="108"/>
      <c r="F17" s="108"/>
      <c r="G17" s="108"/>
      <c r="H17" s="108"/>
      <c r="I17" s="109"/>
      <c r="J17" s="109"/>
      <c r="K17" s="109"/>
      <c r="L17" s="109"/>
      <c r="M17" s="109"/>
      <c r="N17" s="109"/>
      <c r="O17" s="168">
        <f t="shared" si="12"/>
        <v>0</v>
      </c>
      <c r="P17" s="168">
        <f t="shared" si="13"/>
        <v>0</v>
      </c>
      <c r="Q17" s="168">
        <f t="shared" ref="Q17" si="14">O17-P17</f>
        <v>0</v>
      </c>
    </row>
    <row r="18" spans="1:17" ht="15.7" thickTop="1" thickBot="1">
      <c r="A18" s="305"/>
      <c r="B18" s="44" t="s">
        <v>68</v>
      </c>
      <c r="C18" s="108"/>
      <c r="D18" s="108"/>
      <c r="E18" s="108"/>
      <c r="F18" s="108"/>
      <c r="G18" s="108"/>
      <c r="H18" s="108"/>
      <c r="I18" s="109"/>
      <c r="J18" s="109"/>
      <c r="K18" s="109"/>
      <c r="L18" s="109"/>
      <c r="M18" s="109"/>
      <c r="N18" s="109"/>
      <c r="O18" s="168">
        <f t="shared" si="12"/>
        <v>0</v>
      </c>
      <c r="P18" s="168">
        <f t="shared" si="13"/>
        <v>0</v>
      </c>
      <c r="Q18" s="168">
        <f>O18-P18</f>
        <v>0</v>
      </c>
    </row>
    <row r="19" spans="1:17" ht="15.7" thickTop="1" thickBot="1">
      <c r="A19" s="305"/>
      <c r="B19" s="44" t="s">
        <v>74</v>
      </c>
      <c r="C19" s="108"/>
      <c r="D19" s="108"/>
      <c r="E19" s="108"/>
      <c r="F19" s="108"/>
      <c r="G19" s="108"/>
      <c r="H19" s="108"/>
      <c r="I19" s="109"/>
      <c r="J19" s="109"/>
      <c r="K19" s="109"/>
      <c r="L19" s="109"/>
      <c r="M19" s="109"/>
      <c r="N19" s="109"/>
      <c r="O19" s="168">
        <f t="shared" si="12"/>
        <v>0</v>
      </c>
      <c r="P19" s="168">
        <f t="shared" ref="P19" si="15">O19*19/100</f>
        <v>0</v>
      </c>
      <c r="Q19" s="168">
        <f>O19-P19</f>
        <v>0</v>
      </c>
    </row>
    <row r="20" spans="1:17" ht="29.95" thickTop="1" thickBot="1">
      <c r="A20" s="305"/>
      <c r="B20" s="44" t="s">
        <v>71</v>
      </c>
      <c r="C20" s="110"/>
      <c r="D20" s="110"/>
      <c r="E20" s="110"/>
      <c r="F20" s="110"/>
      <c r="G20" s="110"/>
      <c r="H20" s="110"/>
      <c r="I20" s="111"/>
      <c r="J20" s="111"/>
      <c r="K20" s="111"/>
      <c r="L20" s="111"/>
      <c r="M20" s="111"/>
      <c r="N20" s="111"/>
      <c r="O20" s="169">
        <f t="shared" si="12"/>
        <v>0</v>
      </c>
      <c r="P20" s="169">
        <f t="shared" si="13"/>
        <v>0</v>
      </c>
      <c r="Q20" s="169">
        <f>O20-P20</f>
        <v>0</v>
      </c>
    </row>
    <row r="21" spans="1:17" ht="15.7" thickTop="1" thickBot="1">
      <c r="A21" s="306"/>
      <c r="B21" s="44" t="s">
        <v>108</v>
      </c>
      <c r="C21" s="110"/>
      <c r="D21" s="110"/>
      <c r="E21" s="110"/>
      <c r="F21" s="110"/>
      <c r="G21" s="110"/>
      <c r="H21" s="110"/>
      <c r="I21" s="111"/>
      <c r="J21" s="111"/>
      <c r="K21" s="111"/>
      <c r="L21" s="109"/>
      <c r="M21" s="109"/>
      <c r="N21" s="111"/>
      <c r="O21" s="169">
        <f t="shared" si="12"/>
        <v>0</v>
      </c>
      <c r="P21" s="169">
        <f t="shared" ref="P21" si="16">O21*19/100</f>
        <v>0</v>
      </c>
      <c r="Q21" s="169">
        <f>O21-P21</f>
        <v>0</v>
      </c>
    </row>
    <row r="22" spans="1:17" ht="16.600000000000001" customHeight="1" thickTop="1" thickBot="1">
      <c r="A22" s="283" t="s">
        <v>105</v>
      </c>
      <c r="B22" s="44" t="s">
        <v>104</v>
      </c>
      <c r="C22" s="110"/>
      <c r="D22" s="110"/>
      <c r="E22" s="110"/>
      <c r="F22" s="110"/>
      <c r="G22" s="110"/>
      <c r="H22" s="110"/>
      <c r="I22" s="111"/>
      <c r="J22" s="111"/>
      <c r="K22" s="111"/>
      <c r="L22" s="109"/>
      <c r="M22" s="109"/>
      <c r="N22" s="111"/>
      <c r="O22" s="168">
        <f>SUM(M22:N22)</f>
        <v>0</v>
      </c>
      <c r="P22" s="168">
        <f t="shared" ref="P22" si="17">O22*19/100</f>
        <v>0</v>
      </c>
      <c r="Q22" s="168">
        <f t="shared" ref="Q22" si="18">O22-P22</f>
        <v>0</v>
      </c>
    </row>
    <row r="23" spans="1:17" ht="15.7" thickTop="1" thickBot="1">
      <c r="A23" s="306"/>
      <c r="B23" s="44" t="s">
        <v>112</v>
      </c>
      <c r="C23" s="110"/>
      <c r="D23" s="110"/>
      <c r="E23" s="110"/>
      <c r="F23" s="110"/>
      <c r="G23" s="110"/>
      <c r="H23" s="110"/>
      <c r="I23" s="111"/>
      <c r="J23" s="111"/>
      <c r="K23" s="111"/>
      <c r="L23" s="109"/>
      <c r="M23" s="109"/>
      <c r="N23" s="111"/>
      <c r="O23" s="170">
        <f>N23</f>
        <v>0</v>
      </c>
      <c r="P23" s="168">
        <f t="shared" ref="P23" si="19">O23*19/100</f>
        <v>0</v>
      </c>
      <c r="Q23" s="168">
        <f t="shared" ref="Q23" si="20">O23-P23</f>
        <v>0</v>
      </c>
    </row>
    <row r="24" spans="1:17" ht="15.7" thickTop="1" thickBot="1">
      <c r="A24" s="126" t="s">
        <v>73</v>
      </c>
      <c r="B24" s="44" t="s">
        <v>72</v>
      </c>
      <c r="C24" s="108"/>
      <c r="D24" s="108"/>
      <c r="E24" s="108"/>
      <c r="F24" s="108"/>
      <c r="G24" s="108"/>
      <c r="H24" s="108"/>
      <c r="I24" s="109"/>
      <c r="J24" s="109"/>
      <c r="K24" s="109"/>
      <c r="L24" s="109"/>
      <c r="M24" s="109"/>
      <c r="N24" s="109"/>
      <c r="O24" s="168">
        <f>SUM(C24:N24)/(1-0.19)</f>
        <v>0</v>
      </c>
      <c r="P24" s="168">
        <f>O24*19/100</f>
        <v>0</v>
      </c>
      <c r="Q24" s="168">
        <f>O24-P24</f>
        <v>0</v>
      </c>
    </row>
    <row r="25" spans="1:17" ht="15.7" thickTop="1" thickBot="1">
      <c r="A25" s="277" t="s">
        <v>176</v>
      </c>
      <c r="B25" s="277"/>
      <c r="C25" s="164">
        <f t="shared" ref="C25:O25" si="21">SUM(C4:C24)</f>
        <v>0</v>
      </c>
      <c r="D25" s="164">
        <f t="shared" si="21"/>
        <v>0</v>
      </c>
      <c r="E25" s="164">
        <f t="shared" si="21"/>
        <v>0</v>
      </c>
      <c r="F25" s="164">
        <f t="shared" si="21"/>
        <v>0</v>
      </c>
      <c r="G25" s="164">
        <f t="shared" si="21"/>
        <v>0</v>
      </c>
      <c r="H25" s="164">
        <f t="shared" si="21"/>
        <v>0</v>
      </c>
      <c r="I25" s="164">
        <f t="shared" si="21"/>
        <v>0</v>
      </c>
      <c r="J25" s="164">
        <f t="shared" si="21"/>
        <v>0</v>
      </c>
      <c r="K25" s="164">
        <f t="shared" si="21"/>
        <v>0</v>
      </c>
      <c r="L25" s="164">
        <f t="shared" si="21"/>
        <v>0</v>
      </c>
      <c r="M25" s="164">
        <f t="shared" si="21"/>
        <v>0</v>
      </c>
      <c r="N25" s="164">
        <f t="shared" si="21"/>
        <v>0</v>
      </c>
      <c r="O25" s="164">
        <f t="shared" si="21"/>
        <v>0</v>
      </c>
      <c r="P25" s="164">
        <f t="shared" si="13"/>
        <v>0</v>
      </c>
      <c r="Q25" s="164">
        <f>SUM(Q4:Q24)</f>
        <v>0</v>
      </c>
    </row>
    <row r="26" spans="1:17" ht="15.7" thickTop="1" thickBot="1">
      <c r="A26" s="277" t="s">
        <v>16</v>
      </c>
      <c r="B26" s="277"/>
      <c r="C26" s="165"/>
      <c r="D26" s="166">
        <f>D25-C25</f>
        <v>0</v>
      </c>
      <c r="E26" s="166">
        <f t="shared" ref="E26:N26" si="22">E25-D25</f>
        <v>0</v>
      </c>
      <c r="F26" s="166">
        <f t="shared" si="22"/>
        <v>0</v>
      </c>
      <c r="G26" s="166">
        <f t="shared" si="22"/>
        <v>0</v>
      </c>
      <c r="H26" s="166">
        <f t="shared" si="22"/>
        <v>0</v>
      </c>
      <c r="I26" s="166">
        <f t="shared" si="22"/>
        <v>0</v>
      </c>
      <c r="J26" s="166">
        <f t="shared" si="22"/>
        <v>0</v>
      </c>
      <c r="K26" s="166">
        <f t="shared" si="22"/>
        <v>0</v>
      </c>
      <c r="L26" s="166">
        <f t="shared" si="22"/>
        <v>0</v>
      </c>
      <c r="M26" s="166">
        <f t="shared" si="22"/>
        <v>0</v>
      </c>
      <c r="N26" s="166">
        <f t="shared" si="22"/>
        <v>0</v>
      </c>
      <c r="O26" s="165"/>
      <c r="P26" s="166"/>
      <c r="Q26" s="166"/>
    </row>
    <row r="27" spans="1:17" ht="15" thickTop="1">
      <c r="D27" s="6"/>
      <c r="O27" s="6"/>
    </row>
    <row r="28" spans="1:17">
      <c r="D28" s="6"/>
      <c r="M28" s="17"/>
      <c r="O28" s="6"/>
      <c r="P28" s="6"/>
    </row>
    <row r="29" spans="1:17">
      <c r="O29" s="6"/>
    </row>
    <row r="30" spans="1:17">
      <c r="O30" s="6"/>
    </row>
    <row r="31" spans="1:17">
      <c r="K31" s="6"/>
      <c r="O31" s="49"/>
    </row>
    <row r="32" spans="1:17">
      <c r="O32" s="6"/>
    </row>
    <row r="33" spans="7:15">
      <c r="G33" s="6"/>
      <c r="O33" s="6"/>
    </row>
    <row r="34" spans="7:15">
      <c r="G34" s="6"/>
      <c r="H34" s="6"/>
    </row>
    <row r="35" spans="7:15">
      <c r="H35" s="5"/>
    </row>
    <row r="36" spans="7:15">
      <c r="G36" s="6"/>
    </row>
  </sheetData>
  <mergeCells count="9">
    <mergeCell ref="A2:B3"/>
    <mergeCell ref="C2:Q2"/>
    <mergeCell ref="A25:B25"/>
    <mergeCell ref="A26:B26"/>
    <mergeCell ref="A4:A7"/>
    <mergeCell ref="A16:A21"/>
    <mergeCell ref="A22:A23"/>
    <mergeCell ref="A12:A14"/>
    <mergeCell ref="A8:A11"/>
  </mergeCells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O35"/>
  <sheetViews>
    <sheetView topLeftCell="A2" workbookViewId="0">
      <selection activeCell="D30" sqref="D30"/>
    </sheetView>
  </sheetViews>
  <sheetFormatPr baseColWidth="10" defaultRowHeight="14.3"/>
  <cols>
    <col min="1" max="1" width="20.85546875" customWidth="1"/>
    <col min="2" max="2" width="30.7109375" customWidth="1"/>
    <col min="15" max="15" width="13.5703125" customWidth="1"/>
  </cols>
  <sheetData>
    <row r="5" spans="1:15">
      <c r="A5" s="308" t="s">
        <v>19</v>
      </c>
      <c r="B5" s="309"/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7" t="s">
        <v>24</v>
      </c>
    </row>
    <row r="6" spans="1:15">
      <c r="A6" s="313" t="s">
        <v>27</v>
      </c>
      <c r="B6" s="8" t="s">
        <v>145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28">
        <f>SUM(C6:N6)</f>
        <v>0</v>
      </c>
    </row>
    <row r="7" spans="1:15" ht="28.55">
      <c r="A7" s="314"/>
      <c r="B7" s="135" t="s">
        <v>183</v>
      </c>
      <c r="C7" s="21">
        <f>'INVERSION '!C25</f>
        <v>0</v>
      </c>
      <c r="D7" s="21">
        <f>'INVERSION '!D25</f>
        <v>0</v>
      </c>
      <c r="E7" s="21">
        <f>'INVERSION '!E25</f>
        <v>0</v>
      </c>
      <c r="F7" s="21">
        <f>'INVERSION '!F25</f>
        <v>0</v>
      </c>
      <c r="G7" s="21">
        <f>'INVERSION '!G25</f>
        <v>0</v>
      </c>
      <c r="H7" s="21">
        <f>'INVERSION '!H25</f>
        <v>0</v>
      </c>
      <c r="I7" s="21">
        <f>'INVERSION '!I25</f>
        <v>0</v>
      </c>
      <c r="J7" s="21">
        <f>'INVERSION '!J25</f>
        <v>0</v>
      </c>
      <c r="K7" s="21">
        <f>'INVERSION '!K25</f>
        <v>0</v>
      </c>
      <c r="L7" s="21">
        <f>'INVERSION '!L25</f>
        <v>0</v>
      </c>
      <c r="M7" s="21">
        <f>'INVERSION '!M25</f>
        <v>0</v>
      </c>
      <c r="N7" s="21">
        <f>'INVERSION '!N25</f>
        <v>0</v>
      </c>
      <c r="O7" s="128">
        <f>SUM(C7:N7)</f>
        <v>0</v>
      </c>
    </row>
    <row r="8" spans="1:15">
      <c r="A8" s="315"/>
      <c r="B8" s="8" t="s">
        <v>26</v>
      </c>
      <c r="C8" s="3"/>
      <c r="D8" s="3"/>
      <c r="E8" s="3"/>
      <c r="F8" s="3"/>
      <c r="G8" s="3"/>
      <c r="H8" s="3"/>
      <c r="I8" s="3"/>
      <c r="J8" s="3"/>
      <c r="K8" s="3"/>
      <c r="L8" s="4"/>
      <c r="M8" s="4"/>
      <c r="N8" s="3"/>
      <c r="O8" s="128">
        <f>SUM(C8:N8)</f>
        <v>0</v>
      </c>
    </row>
    <row r="9" spans="1:15">
      <c r="A9" s="316" t="s">
        <v>28</v>
      </c>
      <c r="B9" s="317"/>
      <c r="C9" s="9">
        <f t="shared" ref="C9:N9" si="0">SUM(C6:C8)</f>
        <v>0</v>
      </c>
      <c r="D9" s="9">
        <f t="shared" si="0"/>
        <v>0</v>
      </c>
      <c r="E9" s="9">
        <f t="shared" si="0"/>
        <v>0</v>
      </c>
      <c r="F9" s="15">
        <f t="shared" si="0"/>
        <v>0</v>
      </c>
      <c r="G9" s="9">
        <f t="shared" si="0"/>
        <v>0</v>
      </c>
      <c r="H9" s="9">
        <f t="shared" si="0"/>
        <v>0</v>
      </c>
      <c r="I9" s="9">
        <f t="shared" si="0"/>
        <v>0</v>
      </c>
      <c r="J9" s="9">
        <f t="shared" si="0"/>
        <v>0</v>
      </c>
      <c r="K9" s="9">
        <f t="shared" si="0"/>
        <v>0</v>
      </c>
      <c r="L9" s="9">
        <f t="shared" si="0"/>
        <v>0</v>
      </c>
      <c r="M9" s="9">
        <f t="shared" si="0"/>
        <v>0</v>
      </c>
      <c r="N9" s="9">
        <f t="shared" si="0"/>
        <v>0</v>
      </c>
      <c r="O9" s="171">
        <f>SUM(C9:N9)</f>
        <v>0</v>
      </c>
    </row>
    <row r="10" spans="1:15">
      <c r="A10" s="11"/>
      <c r="B10" s="11"/>
      <c r="C10" s="11"/>
      <c r="D10" s="11"/>
      <c r="E10" s="11"/>
      <c r="F10" s="14"/>
      <c r="G10" s="11"/>
      <c r="H10" s="11"/>
      <c r="I10" s="11"/>
      <c r="J10" s="11"/>
      <c r="K10" s="11"/>
      <c r="L10" s="11"/>
      <c r="M10" s="11"/>
      <c r="N10" s="11"/>
      <c r="O10" s="19"/>
    </row>
    <row r="11" spans="1:15" ht="28.55">
      <c r="A11" s="313" t="s">
        <v>32</v>
      </c>
      <c r="B11" s="12" t="s">
        <v>29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21">
        <f>SUM(C11:N11)</f>
        <v>0</v>
      </c>
    </row>
    <row r="12" spans="1:15" ht="28.55">
      <c r="A12" s="318"/>
      <c r="B12" s="12" t="s">
        <v>146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28">
        <f>SUM(C12:N12)</f>
        <v>0</v>
      </c>
    </row>
    <row r="13" spans="1:15">
      <c r="A13" s="318"/>
      <c r="B13" s="13" t="s">
        <v>30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28">
        <f>SUM(C13:N13)</f>
        <v>0</v>
      </c>
    </row>
    <row r="14" spans="1:15">
      <c r="A14" s="318"/>
      <c r="B14" s="13" t="s">
        <v>31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1">
        <f t="shared" ref="O14:O23" si="1">SUM(C14:N14)</f>
        <v>0</v>
      </c>
    </row>
    <row r="15" spans="1:15">
      <c r="A15" s="318"/>
      <c r="B15" s="13" t="s">
        <v>34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28">
        <f t="shared" si="1"/>
        <v>0</v>
      </c>
    </row>
    <row r="16" spans="1:15">
      <c r="A16" s="318"/>
      <c r="B16" s="13" t="s">
        <v>36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1">
        <f t="shared" si="1"/>
        <v>0</v>
      </c>
    </row>
    <row r="17" spans="1:15">
      <c r="A17" s="318"/>
      <c r="B17" s="13" t="s">
        <v>147</v>
      </c>
      <c r="C17" s="3"/>
      <c r="D17" s="1"/>
      <c r="E17" s="3"/>
      <c r="F17" s="3"/>
      <c r="G17" s="3"/>
      <c r="H17" s="3"/>
      <c r="I17" s="3"/>
      <c r="J17" s="1"/>
      <c r="K17" s="3"/>
      <c r="L17" s="3"/>
      <c r="M17" s="3"/>
      <c r="N17" s="3"/>
      <c r="O17" s="21">
        <f>SUM(C17:N17)</f>
        <v>0</v>
      </c>
    </row>
    <row r="18" spans="1:15">
      <c r="A18" s="318"/>
      <c r="B18" s="13" t="s">
        <v>51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1">
        <f>SUM(C18:N18)</f>
        <v>0</v>
      </c>
    </row>
    <row r="19" spans="1:15">
      <c r="A19" s="318"/>
      <c r="B19" s="13" t="s">
        <v>149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1">
        <f t="shared" si="1"/>
        <v>0</v>
      </c>
    </row>
    <row r="20" spans="1:15">
      <c r="A20" s="318"/>
      <c r="B20" s="13" t="s">
        <v>76</v>
      </c>
      <c r="C20" s="3"/>
      <c r="D20" s="3"/>
      <c r="E20" s="3"/>
      <c r="F20" s="3"/>
      <c r="G20" s="3"/>
      <c r="H20" s="3"/>
      <c r="I20" s="3"/>
      <c r="J20" s="3"/>
      <c r="K20" s="1"/>
      <c r="L20" s="3"/>
      <c r="M20" s="3"/>
      <c r="N20" s="3"/>
      <c r="O20" s="21">
        <f>SUM(C20:N20)</f>
        <v>0</v>
      </c>
    </row>
    <row r="21" spans="1:15">
      <c r="A21" s="318"/>
      <c r="B21" s="13" t="s">
        <v>148</v>
      </c>
      <c r="C21" s="3"/>
      <c r="D21" s="3"/>
      <c r="E21" s="3"/>
      <c r="F21" s="3"/>
      <c r="G21" s="3"/>
      <c r="H21" s="3"/>
      <c r="I21" s="3"/>
      <c r="J21" s="3"/>
      <c r="K21" s="1"/>
      <c r="L21" s="3"/>
      <c r="M21" s="3"/>
      <c r="N21" s="3"/>
      <c r="O21" s="21">
        <f>SUM(C21:N21)</f>
        <v>0</v>
      </c>
    </row>
    <row r="22" spans="1:15">
      <c r="A22" s="318"/>
      <c r="B22" s="13" t="s">
        <v>77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1">
        <f>SUM(C22:N22)</f>
        <v>0</v>
      </c>
    </row>
    <row r="23" spans="1:15">
      <c r="A23" s="318"/>
      <c r="B23" s="13" t="s">
        <v>150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1">
        <f t="shared" si="1"/>
        <v>0</v>
      </c>
    </row>
    <row r="24" spans="1:15">
      <c r="A24" s="319"/>
      <c r="B24" s="13" t="s">
        <v>33</v>
      </c>
      <c r="C24" s="3"/>
      <c r="D24" s="3"/>
      <c r="E24" s="3"/>
      <c r="F24" s="3"/>
      <c r="G24" s="3"/>
      <c r="H24" s="3"/>
      <c r="I24" s="3"/>
      <c r="J24" s="2"/>
      <c r="K24" s="2"/>
      <c r="L24" s="2"/>
      <c r="M24" s="3"/>
      <c r="N24" s="3"/>
      <c r="O24" s="21">
        <f>SUM(C24:N24)</f>
        <v>0</v>
      </c>
    </row>
    <row r="25" spans="1:15">
      <c r="A25" s="311" t="s">
        <v>184</v>
      </c>
      <c r="B25" s="312"/>
      <c r="C25" s="171">
        <f t="shared" ref="C25:I25" si="2">SUM(C11:C24)</f>
        <v>0</v>
      </c>
      <c r="D25" s="171">
        <f t="shared" si="2"/>
        <v>0</v>
      </c>
      <c r="E25" s="171">
        <f t="shared" si="2"/>
        <v>0</v>
      </c>
      <c r="F25" s="171">
        <f t="shared" si="2"/>
        <v>0</v>
      </c>
      <c r="G25" s="162">
        <f t="shared" si="2"/>
        <v>0</v>
      </c>
      <c r="H25" s="171">
        <f t="shared" si="2"/>
        <v>0</v>
      </c>
      <c r="I25" s="171">
        <f t="shared" si="2"/>
        <v>0</v>
      </c>
      <c r="J25" s="161">
        <f>SUM(J11:J24)</f>
        <v>0</v>
      </c>
      <c r="K25" s="161">
        <f>SUM(K11:K24)</f>
        <v>0</v>
      </c>
      <c r="L25" s="161">
        <f>SUM(L11:L24)</f>
        <v>0</v>
      </c>
      <c r="M25" s="161">
        <f>SUM(M11:M24)</f>
        <v>0</v>
      </c>
      <c r="N25" s="161">
        <f>SUM(N11:N24)</f>
        <v>0</v>
      </c>
      <c r="O25" s="171">
        <f>SUM(C25:N25)</f>
        <v>0</v>
      </c>
    </row>
    <row r="26" spans="1:15">
      <c r="A26" s="310" t="s">
        <v>35</v>
      </c>
      <c r="B26" s="310"/>
      <c r="C26" s="162">
        <f>C9-C25</f>
        <v>0</v>
      </c>
      <c r="D26" s="162">
        <f t="shared" ref="D26:E26" si="3">D9-D25</f>
        <v>0</v>
      </c>
      <c r="E26" s="162">
        <f t="shared" si="3"/>
        <v>0</v>
      </c>
      <c r="F26" s="171">
        <f>F9-F25</f>
        <v>0</v>
      </c>
      <c r="G26" s="162">
        <f>G9-G25</f>
        <v>0</v>
      </c>
      <c r="H26" s="162">
        <f>H9-H25</f>
        <v>0</v>
      </c>
      <c r="I26" s="162">
        <f t="shared" ref="I26:M26" si="4">I9-I25</f>
        <v>0</v>
      </c>
      <c r="J26" s="162">
        <f>J9-J25</f>
        <v>0</v>
      </c>
      <c r="K26" s="162">
        <f t="shared" si="4"/>
        <v>0</v>
      </c>
      <c r="L26" s="162">
        <f t="shared" si="4"/>
        <v>0</v>
      </c>
      <c r="M26" s="162">
        <f t="shared" si="4"/>
        <v>0</v>
      </c>
      <c r="N26" s="162">
        <f>N9-N25</f>
        <v>0</v>
      </c>
      <c r="O26" s="127"/>
    </row>
    <row r="28" spans="1:15"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5">
      <c r="B29" s="263" t="s">
        <v>181</v>
      </c>
      <c r="C29" s="263"/>
      <c r="E29" s="17"/>
      <c r="F29" s="17"/>
      <c r="L29" s="17"/>
      <c r="N29" s="17"/>
    </row>
    <row r="30" spans="1:15">
      <c r="E30" s="17"/>
      <c r="K30" s="17"/>
      <c r="L30" s="17"/>
    </row>
    <row r="31" spans="1:15">
      <c r="A31" s="16"/>
    </row>
    <row r="32" spans="1:15">
      <c r="F32" s="17"/>
    </row>
    <row r="33" spans="7:8">
      <c r="H33" s="17"/>
    </row>
    <row r="35" spans="7:8">
      <c r="G35" s="17"/>
    </row>
  </sheetData>
  <mergeCells count="7">
    <mergeCell ref="B29:C29"/>
    <mergeCell ref="A5:B5"/>
    <mergeCell ref="A26:B26"/>
    <mergeCell ref="A25:B25"/>
    <mergeCell ref="A6:A8"/>
    <mergeCell ref="A9:B9"/>
    <mergeCell ref="A11:A24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3:T40"/>
  <sheetViews>
    <sheetView workbookViewId="0">
      <selection activeCell="C31" sqref="C31"/>
    </sheetView>
  </sheetViews>
  <sheetFormatPr baseColWidth="10" defaultRowHeight="14.3"/>
  <cols>
    <col min="1" max="1" width="16" customWidth="1"/>
    <col min="2" max="2" width="13.85546875" customWidth="1"/>
    <col min="3" max="3" width="14.28515625" customWidth="1"/>
    <col min="4" max="8" width="12.5703125" customWidth="1"/>
    <col min="9" max="9" width="15.140625" customWidth="1"/>
    <col min="10" max="10" width="13.7109375" customWidth="1"/>
    <col min="11" max="11" width="14.7109375" customWidth="1"/>
    <col min="12" max="12" width="13.140625" customWidth="1"/>
    <col min="13" max="13" width="14" customWidth="1"/>
    <col min="14" max="14" width="13" customWidth="1"/>
    <col min="15" max="15" width="14" customWidth="1"/>
    <col min="16" max="16" width="15.7109375" customWidth="1"/>
    <col min="18" max="18" width="12.7109375" customWidth="1"/>
    <col min="20" max="20" width="13.28515625" customWidth="1"/>
  </cols>
  <sheetData>
    <row r="3" spans="1:20" ht="15" thickBot="1"/>
    <row r="4" spans="1:20" ht="44.2" thickTop="1" thickBot="1">
      <c r="A4" s="219" t="s">
        <v>45</v>
      </c>
      <c r="B4" s="210" t="s">
        <v>39</v>
      </c>
      <c r="C4" s="20" t="s">
        <v>19</v>
      </c>
      <c r="D4" s="20" t="s">
        <v>44</v>
      </c>
      <c r="E4" s="20" t="s">
        <v>49</v>
      </c>
      <c r="F4" s="20" t="s">
        <v>48</v>
      </c>
      <c r="G4" s="20" t="s">
        <v>40</v>
      </c>
      <c r="H4" s="20" t="s">
        <v>55</v>
      </c>
      <c r="I4" s="20" t="s">
        <v>50</v>
      </c>
      <c r="J4" s="20" t="s">
        <v>133</v>
      </c>
      <c r="K4" s="20" t="s">
        <v>141</v>
      </c>
      <c r="L4" s="20" t="s">
        <v>41</v>
      </c>
      <c r="M4" s="20" t="s">
        <v>179</v>
      </c>
      <c r="N4" s="20" t="s">
        <v>81</v>
      </c>
      <c r="O4" s="20" t="s">
        <v>177</v>
      </c>
      <c r="P4" s="20" t="s">
        <v>178</v>
      </c>
      <c r="Q4" s="20" t="s">
        <v>60</v>
      </c>
      <c r="R4" s="20" t="s">
        <v>59</v>
      </c>
      <c r="S4" s="20" t="s">
        <v>129</v>
      </c>
      <c r="T4" s="20" t="s">
        <v>61</v>
      </c>
    </row>
    <row r="5" spans="1:20" ht="15.7" thickTop="1" thickBot="1">
      <c r="A5" s="324" t="s">
        <v>38</v>
      </c>
      <c r="B5" s="211" t="s">
        <v>151</v>
      </c>
      <c r="C5" s="173"/>
      <c r="D5" s="174"/>
      <c r="E5" s="175"/>
      <c r="F5" s="176"/>
      <c r="G5" s="191">
        <f t="shared" ref="G5:G9" si="0">(F5-E5)/30</f>
        <v>0</v>
      </c>
      <c r="H5" s="191">
        <f>(F5-D5)/30</f>
        <v>0</v>
      </c>
      <c r="I5" s="181"/>
      <c r="J5" s="103"/>
      <c r="K5" s="182"/>
      <c r="L5" s="52"/>
      <c r="M5" s="52"/>
      <c r="N5" s="21">
        <f t="shared" ref="N5:N6" si="1">L5-M5</f>
        <v>0</v>
      </c>
      <c r="O5" s="162">
        <f t="shared" ref="O5:O6" si="2">(L5*J5)-(L5*J5)*19/100</f>
        <v>0</v>
      </c>
      <c r="P5" s="162"/>
      <c r="Q5" s="162">
        <f t="shared" ref="Q5:Q6" si="3">O5</f>
        <v>0</v>
      </c>
      <c r="R5" s="162">
        <f t="shared" ref="R5:R6" si="4">O5/(1-0.19)*19/100</f>
        <v>0</v>
      </c>
      <c r="S5" s="171">
        <f t="shared" ref="S5:S6" si="5">O5/(1-0.19)</f>
        <v>0</v>
      </c>
      <c r="T5" s="162">
        <f t="shared" ref="T5:T6" si="6">L5+Q5-P5</f>
        <v>0</v>
      </c>
    </row>
    <row r="6" spans="1:20" ht="15.7" thickTop="1" thickBot="1">
      <c r="A6" s="324"/>
      <c r="B6" s="212" t="s">
        <v>152</v>
      </c>
      <c r="C6" s="177"/>
      <c r="D6" s="178"/>
      <c r="E6" s="179"/>
      <c r="F6" s="180"/>
      <c r="G6" s="192">
        <f>(F6-E6)/30</f>
        <v>0</v>
      </c>
      <c r="H6" s="191">
        <f>(F6-D6)/30</f>
        <v>0</v>
      </c>
      <c r="I6" s="183"/>
      <c r="J6" s="184"/>
      <c r="K6" s="184"/>
      <c r="L6" s="52"/>
      <c r="M6" s="52"/>
      <c r="N6" s="21">
        <f t="shared" si="1"/>
        <v>0</v>
      </c>
      <c r="O6" s="162">
        <f t="shared" si="2"/>
        <v>0</v>
      </c>
      <c r="P6" s="162"/>
      <c r="Q6" s="162">
        <f t="shared" si="3"/>
        <v>0</v>
      </c>
      <c r="R6" s="162">
        <f t="shared" si="4"/>
        <v>0</v>
      </c>
      <c r="S6" s="171">
        <f t="shared" si="5"/>
        <v>0</v>
      </c>
      <c r="T6" s="162">
        <f t="shared" si="6"/>
        <v>0</v>
      </c>
    </row>
    <row r="7" spans="1:20" ht="15.7" thickTop="1" thickBot="1">
      <c r="A7" s="324"/>
      <c r="B7" s="212" t="s">
        <v>153</v>
      </c>
      <c r="C7" s="177"/>
      <c r="D7" s="178"/>
      <c r="E7" s="179"/>
      <c r="F7" s="180"/>
      <c r="G7" s="192">
        <f>(F7-E7)/30</f>
        <v>0</v>
      </c>
      <c r="H7" s="191">
        <f>(F7-D7)/30</f>
        <v>0</v>
      </c>
      <c r="I7" s="183"/>
      <c r="J7" s="103"/>
      <c r="K7" s="184"/>
      <c r="L7" s="52"/>
      <c r="M7" s="52"/>
      <c r="N7" s="21">
        <f>L7-M7</f>
        <v>0</v>
      </c>
      <c r="O7" s="162">
        <f>(L7*J7)-(L7*J7)*19/100</f>
        <v>0</v>
      </c>
      <c r="P7" s="162"/>
      <c r="Q7" s="162">
        <f t="shared" ref="Q7" si="7">O7</f>
        <v>0</v>
      </c>
      <c r="R7" s="162">
        <f>O7/(1-0.19)*19/100</f>
        <v>0</v>
      </c>
      <c r="S7" s="171">
        <f>O7/(1-0.19)</f>
        <v>0</v>
      </c>
      <c r="T7" s="162">
        <f>L7+Q7-P7</f>
        <v>0</v>
      </c>
    </row>
    <row r="8" spans="1:20" ht="15.7" thickTop="1" thickBot="1">
      <c r="A8" s="220" t="s">
        <v>111</v>
      </c>
      <c r="B8" s="213"/>
      <c r="C8" s="47"/>
      <c r="D8" s="74"/>
      <c r="E8" s="75"/>
      <c r="F8" s="76"/>
      <c r="G8" s="77"/>
      <c r="H8" s="78"/>
      <c r="I8" s="58"/>
      <c r="J8" s="71"/>
      <c r="K8" s="79"/>
      <c r="L8" s="80">
        <f t="shared" ref="L8:T8" si="8">SUM(L5:L7)</f>
        <v>0</v>
      </c>
      <c r="M8" s="80">
        <f t="shared" si="8"/>
        <v>0</v>
      </c>
      <c r="N8" s="80">
        <f t="shared" si="8"/>
        <v>0</v>
      </c>
      <c r="O8" s="51">
        <f t="shared" si="8"/>
        <v>0</v>
      </c>
      <c r="P8" s="51">
        <f t="shared" si="8"/>
        <v>0</v>
      </c>
      <c r="Q8" s="51">
        <f t="shared" si="8"/>
        <v>0</v>
      </c>
      <c r="R8" s="51">
        <f t="shared" si="8"/>
        <v>0</v>
      </c>
      <c r="S8" s="102">
        <f t="shared" si="8"/>
        <v>0</v>
      </c>
      <c r="T8" s="51">
        <f t="shared" si="8"/>
        <v>0</v>
      </c>
    </row>
    <row r="9" spans="1:20" ht="15.7" thickTop="1" thickBot="1">
      <c r="A9" s="324" t="s">
        <v>42</v>
      </c>
      <c r="B9" s="185" t="s">
        <v>151</v>
      </c>
      <c r="C9" s="177"/>
      <c r="D9" s="178"/>
      <c r="E9" s="179"/>
      <c r="F9" s="180"/>
      <c r="G9" s="192">
        <f t="shared" si="0"/>
        <v>0</v>
      </c>
      <c r="H9" s="191">
        <f t="shared" ref="H9" si="9">(F9-D9)/30</f>
        <v>0</v>
      </c>
      <c r="I9" s="183"/>
      <c r="J9" s="103"/>
      <c r="K9" s="103"/>
      <c r="L9" s="52"/>
      <c r="M9" s="52"/>
      <c r="N9" s="21">
        <f t="shared" ref="N9:N10" si="10">L9-M9</f>
        <v>0</v>
      </c>
      <c r="O9" s="162">
        <f>(L9*J9)-(L9*J9)*19/100</f>
        <v>0</v>
      </c>
      <c r="P9" s="162"/>
      <c r="Q9" s="162">
        <f t="shared" ref="Q9:Q12" si="11">O9</f>
        <v>0</v>
      </c>
      <c r="R9" s="162">
        <f t="shared" ref="R9:R10" si="12">O9/(1-0.19)*19/100</f>
        <v>0</v>
      </c>
      <c r="S9" s="171">
        <f t="shared" ref="S9:S10" si="13">O9/(1-0.19)</f>
        <v>0</v>
      </c>
      <c r="T9" s="162">
        <f t="shared" ref="T9:T10" si="14">L9+Q9-P9</f>
        <v>0</v>
      </c>
    </row>
    <row r="10" spans="1:20" ht="15.7" thickTop="1" thickBot="1">
      <c r="A10" s="324"/>
      <c r="B10" s="185" t="s">
        <v>152</v>
      </c>
      <c r="C10" s="177"/>
      <c r="D10" s="178"/>
      <c r="E10" s="179"/>
      <c r="F10" s="180"/>
      <c r="G10" s="192">
        <f t="shared" ref="G10:G11" si="15">(F10-E10)/30</f>
        <v>0</v>
      </c>
      <c r="H10" s="191">
        <f t="shared" ref="H10:H11" si="16">(F10-D10)/30</f>
        <v>0</v>
      </c>
      <c r="I10" s="183"/>
      <c r="J10" s="103"/>
      <c r="K10" s="103"/>
      <c r="L10" s="52"/>
      <c r="M10" s="52"/>
      <c r="N10" s="21">
        <f t="shared" si="10"/>
        <v>0</v>
      </c>
      <c r="O10" s="162">
        <f t="shared" ref="O10" si="17">(L10*J10)-(L10*J10)*19/100</f>
        <v>0</v>
      </c>
      <c r="P10" s="162"/>
      <c r="Q10" s="162">
        <f t="shared" si="11"/>
        <v>0</v>
      </c>
      <c r="R10" s="162">
        <f t="shared" si="12"/>
        <v>0</v>
      </c>
      <c r="S10" s="171">
        <f t="shared" si="13"/>
        <v>0</v>
      </c>
      <c r="T10" s="162">
        <f t="shared" si="14"/>
        <v>0</v>
      </c>
    </row>
    <row r="11" spans="1:20" ht="15.7" thickTop="1" thickBot="1">
      <c r="A11" s="324"/>
      <c r="B11" s="185" t="s">
        <v>153</v>
      </c>
      <c r="C11" s="177"/>
      <c r="D11" s="178"/>
      <c r="E11" s="179"/>
      <c r="F11" s="180"/>
      <c r="G11" s="192">
        <f t="shared" si="15"/>
        <v>0</v>
      </c>
      <c r="H11" s="191">
        <f t="shared" si="16"/>
        <v>0</v>
      </c>
      <c r="I11" s="183"/>
      <c r="J11" s="103"/>
      <c r="K11" s="103"/>
      <c r="L11" s="52"/>
      <c r="M11" s="52"/>
      <c r="N11" s="21">
        <f>L11-M11</f>
        <v>0</v>
      </c>
      <c r="O11" s="162">
        <f>(L11*J11)-(L11*J11)*19/100</f>
        <v>0</v>
      </c>
      <c r="P11" s="162"/>
      <c r="Q11" s="162">
        <f t="shared" si="11"/>
        <v>0</v>
      </c>
      <c r="R11" s="162">
        <f>O11/(1-0.19)*19/100</f>
        <v>0</v>
      </c>
      <c r="S11" s="171">
        <f>O11/(1-0.19)</f>
        <v>0</v>
      </c>
      <c r="T11" s="162">
        <f>L11+Q11-P11</f>
        <v>0</v>
      </c>
    </row>
    <row r="12" spans="1:20" ht="17.3" customHeight="1" thickTop="1" thickBot="1">
      <c r="A12" s="221" t="s">
        <v>110</v>
      </c>
      <c r="B12" s="214"/>
      <c r="C12" s="47"/>
      <c r="D12" s="74"/>
      <c r="E12" s="75"/>
      <c r="F12" s="76"/>
      <c r="G12" s="77"/>
      <c r="H12" s="78"/>
      <c r="I12" s="58"/>
      <c r="J12" s="81"/>
      <c r="K12" s="81"/>
      <c r="L12" s="80">
        <f>SUM(L9:L11)</f>
        <v>0</v>
      </c>
      <c r="M12" s="80">
        <f>SUM(M9:M11)</f>
        <v>0</v>
      </c>
      <c r="N12" s="80">
        <f>SUM(N9:N9)</f>
        <v>0</v>
      </c>
      <c r="O12" s="51">
        <f>SUM(O9:O11)</f>
        <v>0</v>
      </c>
      <c r="P12" s="51">
        <f>SUM(P9:P11)</f>
        <v>0</v>
      </c>
      <c r="Q12" s="51">
        <f t="shared" si="11"/>
        <v>0</v>
      </c>
      <c r="R12" s="51">
        <f>O12/(1-0.19)*19/100</f>
        <v>0</v>
      </c>
      <c r="S12" s="102">
        <f>O12/(1-0.19)</f>
        <v>0</v>
      </c>
      <c r="T12" s="51">
        <f>SUM(T9:T11)</f>
        <v>0</v>
      </c>
    </row>
    <row r="13" spans="1:20" ht="15.7" thickTop="1" thickBot="1">
      <c r="A13" s="324" t="s">
        <v>74</v>
      </c>
      <c r="B13" s="215" t="s">
        <v>151</v>
      </c>
      <c r="C13" s="177"/>
      <c r="D13" s="178"/>
      <c r="E13" s="179"/>
      <c r="F13" s="186"/>
      <c r="G13" s="192">
        <f t="shared" ref="G13:G15" si="18">(F13-E13)/30</f>
        <v>0</v>
      </c>
      <c r="H13" s="191">
        <f t="shared" ref="H13:H15" si="19">(F13-D13)/30</f>
        <v>0</v>
      </c>
      <c r="I13" s="183"/>
      <c r="J13" s="103"/>
      <c r="K13" s="48"/>
      <c r="L13" s="52"/>
      <c r="M13" s="52"/>
      <c r="N13" s="21">
        <f t="shared" ref="N13:N14" si="20">L13-M13</f>
        <v>0</v>
      </c>
      <c r="O13" s="162">
        <f>(L13*J13)-(L13*J13)*19/100</f>
        <v>0</v>
      </c>
      <c r="P13" s="162"/>
      <c r="Q13" s="162">
        <f t="shared" ref="Q13:Q16" si="21">O13</f>
        <v>0</v>
      </c>
      <c r="R13" s="162">
        <f t="shared" ref="R13:R14" si="22">O13/(1-0.19)*19/100</f>
        <v>0</v>
      </c>
      <c r="S13" s="171">
        <f t="shared" ref="S13:S14" si="23">O13/(1-0.19)</f>
        <v>0</v>
      </c>
      <c r="T13" s="162">
        <f t="shared" ref="T13:T14" si="24">L13+Q13-P13</f>
        <v>0</v>
      </c>
    </row>
    <row r="14" spans="1:20" ht="15.7" thickTop="1" thickBot="1">
      <c r="A14" s="324"/>
      <c r="B14" s="215" t="s">
        <v>152</v>
      </c>
      <c r="C14" s="177"/>
      <c r="D14" s="178"/>
      <c r="E14" s="179"/>
      <c r="F14" s="186"/>
      <c r="G14" s="192">
        <f t="shared" si="18"/>
        <v>0</v>
      </c>
      <c r="H14" s="191">
        <f t="shared" si="19"/>
        <v>0</v>
      </c>
      <c r="I14" s="183"/>
      <c r="J14" s="103"/>
      <c r="K14" s="48"/>
      <c r="L14" s="52"/>
      <c r="M14" s="52"/>
      <c r="N14" s="21">
        <f t="shared" si="20"/>
        <v>0</v>
      </c>
      <c r="O14" s="162">
        <f t="shared" ref="O14" si="25">(L14*J14)-(L14*J14)*19/100</f>
        <v>0</v>
      </c>
      <c r="P14" s="162"/>
      <c r="Q14" s="162">
        <f t="shared" si="21"/>
        <v>0</v>
      </c>
      <c r="R14" s="162">
        <f t="shared" si="22"/>
        <v>0</v>
      </c>
      <c r="S14" s="171">
        <f t="shared" si="23"/>
        <v>0</v>
      </c>
      <c r="T14" s="162">
        <f t="shared" si="24"/>
        <v>0</v>
      </c>
    </row>
    <row r="15" spans="1:20" ht="15.7" thickTop="1" thickBot="1">
      <c r="A15" s="324"/>
      <c r="B15" s="215" t="s">
        <v>153</v>
      </c>
      <c r="C15" s="187"/>
      <c r="D15" s="188"/>
      <c r="E15" s="188"/>
      <c r="F15" s="186"/>
      <c r="G15" s="192">
        <f t="shared" si="18"/>
        <v>0</v>
      </c>
      <c r="H15" s="191">
        <f t="shared" si="19"/>
        <v>0</v>
      </c>
      <c r="I15" s="183"/>
      <c r="J15" s="103"/>
      <c r="K15" s="48"/>
      <c r="L15" s="52"/>
      <c r="M15" s="52"/>
      <c r="N15" s="21">
        <f>L15-M15</f>
        <v>0</v>
      </c>
      <c r="O15" s="162">
        <f>(L15*J15)-(L15*J15)*19/100</f>
        <v>0</v>
      </c>
      <c r="P15" s="162"/>
      <c r="Q15" s="162">
        <f t="shared" si="21"/>
        <v>0</v>
      </c>
      <c r="R15" s="162">
        <f>O15/(1-0.19)*19/100</f>
        <v>0</v>
      </c>
      <c r="S15" s="171">
        <f>O15/(1-0.19)</f>
        <v>0</v>
      </c>
      <c r="T15" s="162">
        <f>L15+Q15-P15</f>
        <v>0</v>
      </c>
    </row>
    <row r="16" spans="1:20" ht="15.7" thickTop="1" thickBot="1">
      <c r="A16" s="222" t="s">
        <v>110</v>
      </c>
      <c r="B16" s="216"/>
      <c r="C16" s="82"/>
      <c r="D16" s="83"/>
      <c r="E16" s="83"/>
      <c r="F16" s="84"/>
      <c r="G16" s="77"/>
      <c r="H16" s="78"/>
      <c r="I16" s="58"/>
      <c r="J16" s="71"/>
      <c r="K16" s="72"/>
      <c r="L16" s="80">
        <f>SUM(L13:L15)</f>
        <v>0</v>
      </c>
      <c r="M16" s="80">
        <f>SUM(M13:M15)</f>
        <v>0</v>
      </c>
      <c r="N16" s="80">
        <f>SUM(N13:N15)</f>
        <v>0</v>
      </c>
      <c r="O16" s="51">
        <f>SUM(O13:O15)</f>
        <v>0</v>
      </c>
      <c r="P16" s="51">
        <f>SUM(P13:P15)</f>
        <v>0</v>
      </c>
      <c r="Q16" s="51">
        <f t="shared" si="21"/>
        <v>0</v>
      </c>
      <c r="R16" s="51">
        <f>O16/(1-0.19)*19/100</f>
        <v>0</v>
      </c>
      <c r="S16" s="51">
        <f>O16/(1-0.19)</f>
        <v>0</v>
      </c>
      <c r="T16" s="51">
        <f>SUM(T13:T15)</f>
        <v>0</v>
      </c>
    </row>
    <row r="17" spans="1:20" ht="15" customHeight="1" thickTop="1" thickBot="1">
      <c r="A17" s="324" t="s">
        <v>56</v>
      </c>
      <c r="B17" s="217" t="s">
        <v>151</v>
      </c>
      <c r="C17" s="177"/>
      <c r="D17" s="178"/>
      <c r="E17" s="179"/>
      <c r="F17" s="186"/>
      <c r="G17" s="192">
        <f t="shared" ref="G17:G19" si="26">(F17-E17)/30</f>
        <v>0</v>
      </c>
      <c r="H17" s="191">
        <f t="shared" ref="H17:H19" si="27">(F17-D17)/30</f>
        <v>0</v>
      </c>
      <c r="I17" s="183"/>
      <c r="J17" s="182"/>
      <c r="K17" s="48"/>
      <c r="L17" s="52"/>
      <c r="M17" s="52"/>
      <c r="N17" s="21">
        <f t="shared" ref="N17:N18" si="28">L17-M17</f>
        <v>0</v>
      </c>
      <c r="O17" s="162">
        <f>(L17*J17)-(L17*J17)*19/100</f>
        <v>0</v>
      </c>
      <c r="P17" s="162"/>
      <c r="Q17" s="162">
        <f t="shared" ref="Q17:Q20" si="29">O17</f>
        <v>0</v>
      </c>
      <c r="R17" s="162">
        <f t="shared" ref="R17:R18" si="30">O17/(1-0.19)*19/100</f>
        <v>0</v>
      </c>
      <c r="S17" s="171">
        <f t="shared" ref="S17:S18" si="31">O17/(1-0.19)</f>
        <v>0</v>
      </c>
      <c r="T17" s="162">
        <f t="shared" ref="T17:T18" si="32">L17+Q17-P17</f>
        <v>0</v>
      </c>
    </row>
    <row r="18" spans="1:20" ht="15.7" thickTop="1" thickBot="1">
      <c r="A18" s="324"/>
      <c r="B18" s="217" t="s">
        <v>152</v>
      </c>
      <c r="C18" s="177"/>
      <c r="D18" s="178"/>
      <c r="E18" s="179"/>
      <c r="F18" s="180"/>
      <c r="G18" s="192">
        <f t="shared" si="26"/>
        <v>0</v>
      </c>
      <c r="H18" s="191">
        <f t="shared" si="27"/>
        <v>0</v>
      </c>
      <c r="I18" s="183"/>
      <c r="J18" s="103"/>
      <c r="K18" s="48"/>
      <c r="L18" s="52"/>
      <c r="M18" s="48"/>
      <c r="N18" s="21">
        <f t="shared" si="28"/>
        <v>0</v>
      </c>
      <c r="O18" s="162">
        <f t="shared" ref="O18" si="33">(L18*J18)-(L18*J18)*19/100</f>
        <v>0</v>
      </c>
      <c r="P18" s="162"/>
      <c r="Q18" s="162">
        <f t="shared" si="29"/>
        <v>0</v>
      </c>
      <c r="R18" s="162">
        <f t="shared" si="30"/>
        <v>0</v>
      </c>
      <c r="S18" s="171">
        <f t="shared" si="31"/>
        <v>0</v>
      </c>
      <c r="T18" s="162">
        <f t="shared" si="32"/>
        <v>0</v>
      </c>
    </row>
    <row r="19" spans="1:20" ht="15.7" thickTop="1" thickBot="1">
      <c r="A19" s="324"/>
      <c r="B19" s="217" t="s">
        <v>153</v>
      </c>
      <c r="C19" s="177"/>
      <c r="D19" s="178"/>
      <c r="E19" s="179"/>
      <c r="F19" s="180"/>
      <c r="G19" s="192">
        <f t="shared" si="26"/>
        <v>0</v>
      </c>
      <c r="H19" s="191">
        <f t="shared" si="27"/>
        <v>0</v>
      </c>
      <c r="I19" s="183"/>
      <c r="J19" s="103"/>
      <c r="K19" s="48"/>
      <c r="L19" s="52"/>
      <c r="M19" s="48"/>
      <c r="N19" s="21">
        <f>L19-M19</f>
        <v>0</v>
      </c>
      <c r="O19" s="162">
        <f>(L19*J19)-(L19*J19)*19/100</f>
        <v>0</v>
      </c>
      <c r="P19" s="162"/>
      <c r="Q19" s="162">
        <f t="shared" si="29"/>
        <v>0</v>
      </c>
      <c r="R19" s="162">
        <f>O19/(1-0.19)*19/100</f>
        <v>0</v>
      </c>
      <c r="S19" s="171">
        <f>O19/(1-0.19)</f>
        <v>0</v>
      </c>
      <c r="T19" s="162">
        <f>L19+Q19-P19</f>
        <v>0</v>
      </c>
    </row>
    <row r="20" spans="1:20" ht="15.7" thickTop="1" thickBot="1">
      <c r="A20" s="220" t="s">
        <v>109</v>
      </c>
      <c r="B20" s="218"/>
      <c r="C20" s="47"/>
      <c r="D20" s="74"/>
      <c r="E20" s="75"/>
      <c r="F20" s="76"/>
      <c r="G20" s="77"/>
      <c r="H20" s="78"/>
      <c r="I20" s="58"/>
      <c r="J20" s="71"/>
      <c r="K20" s="72"/>
      <c r="L20" s="80">
        <f>SUM(L17:L19)</f>
        <v>0</v>
      </c>
      <c r="M20" s="80">
        <f>SUM(M17:M19)</f>
        <v>0</v>
      </c>
      <c r="N20" s="80">
        <f>SUM(N17:N19)</f>
        <v>0</v>
      </c>
      <c r="O20" s="51">
        <f>SUM(O17:O19)</f>
        <v>0</v>
      </c>
      <c r="P20" s="51">
        <f>SUM(P17:P19)</f>
        <v>0</v>
      </c>
      <c r="Q20" s="51">
        <f t="shared" si="29"/>
        <v>0</v>
      </c>
      <c r="R20" s="51">
        <f>O20/(1-0.19)*19/100</f>
        <v>0</v>
      </c>
      <c r="S20" s="51">
        <f>O20/(1-0.19)</f>
        <v>0</v>
      </c>
      <c r="T20" s="51">
        <f>SUM(T17:T19)</f>
        <v>0</v>
      </c>
    </row>
    <row r="21" spans="1:20" ht="15.7" thickTop="1" thickBot="1">
      <c r="A21" s="324" t="s">
        <v>46</v>
      </c>
      <c r="B21" s="217" t="s">
        <v>151</v>
      </c>
      <c r="C21" s="177"/>
      <c r="D21" s="178"/>
      <c r="E21" s="179"/>
      <c r="F21" s="180"/>
      <c r="G21" s="192">
        <f t="shared" ref="G21:G23" si="34">(F21-E21)/30</f>
        <v>0</v>
      </c>
      <c r="H21" s="191">
        <f t="shared" ref="H21:H23" si="35">(F21-D21)/30</f>
        <v>0</v>
      </c>
      <c r="I21" s="183"/>
      <c r="J21" s="103"/>
      <c r="K21" s="48"/>
      <c r="L21" s="52"/>
      <c r="M21" s="52"/>
      <c r="N21" s="21">
        <f t="shared" ref="N21:N22" si="36">L21-M21</f>
        <v>0</v>
      </c>
      <c r="O21" s="162">
        <f>(L21*J21)-(L21*J21)*19/100</f>
        <v>0</v>
      </c>
      <c r="P21" s="162"/>
      <c r="Q21" s="162">
        <f t="shared" ref="Q21:Q24" si="37">O21</f>
        <v>0</v>
      </c>
      <c r="R21" s="162">
        <f t="shared" ref="R21:R22" si="38">O21/(1-0.19)*19/100</f>
        <v>0</v>
      </c>
      <c r="S21" s="171">
        <f t="shared" ref="S21:S22" si="39">O21/(1-0.19)</f>
        <v>0</v>
      </c>
      <c r="T21" s="162">
        <f t="shared" ref="T21:T22" si="40">L21+Q21-P21</f>
        <v>0</v>
      </c>
    </row>
    <row r="22" spans="1:20" ht="15.7" thickTop="1" thickBot="1">
      <c r="A22" s="324"/>
      <c r="B22" s="217" t="s">
        <v>152</v>
      </c>
      <c r="C22" s="177"/>
      <c r="D22" s="178"/>
      <c r="E22" s="179"/>
      <c r="F22" s="180"/>
      <c r="G22" s="192">
        <f t="shared" si="34"/>
        <v>0</v>
      </c>
      <c r="H22" s="191">
        <f t="shared" si="35"/>
        <v>0</v>
      </c>
      <c r="I22" s="183"/>
      <c r="J22" s="103"/>
      <c r="K22" s="48"/>
      <c r="L22" s="52"/>
      <c r="M22" s="52"/>
      <c r="N22" s="21">
        <f t="shared" si="36"/>
        <v>0</v>
      </c>
      <c r="O22" s="162">
        <f t="shared" ref="O22" si="41">(L22*J22)-(L22*J22)*19/100</f>
        <v>0</v>
      </c>
      <c r="P22" s="162"/>
      <c r="Q22" s="162">
        <f t="shared" si="37"/>
        <v>0</v>
      </c>
      <c r="R22" s="162">
        <f t="shared" si="38"/>
        <v>0</v>
      </c>
      <c r="S22" s="171">
        <f t="shared" si="39"/>
        <v>0</v>
      </c>
      <c r="T22" s="162">
        <f t="shared" si="40"/>
        <v>0</v>
      </c>
    </row>
    <row r="23" spans="1:20" ht="15.7" thickTop="1" thickBot="1">
      <c r="A23" s="324"/>
      <c r="B23" s="217" t="s">
        <v>153</v>
      </c>
      <c r="C23" s="177"/>
      <c r="D23" s="178"/>
      <c r="E23" s="179"/>
      <c r="F23" s="180"/>
      <c r="G23" s="192">
        <f t="shared" si="34"/>
        <v>0</v>
      </c>
      <c r="H23" s="191">
        <f t="shared" si="35"/>
        <v>0</v>
      </c>
      <c r="I23" s="183"/>
      <c r="J23" s="103"/>
      <c r="K23" s="48"/>
      <c r="L23" s="52"/>
      <c r="M23" s="52"/>
      <c r="N23" s="21">
        <f>L23-M23</f>
        <v>0</v>
      </c>
      <c r="O23" s="162">
        <f>(L23*J23)-(L23*J23)*19/100</f>
        <v>0</v>
      </c>
      <c r="P23" s="162"/>
      <c r="Q23" s="162">
        <f t="shared" si="37"/>
        <v>0</v>
      </c>
      <c r="R23" s="162">
        <f>O23/(1-0.19)*19/100</f>
        <v>0</v>
      </c>
      <c r="S23" s="171">
        <f>O23/(1-0.19)</f>
        <v>0</v>
      </c>
      <c r="T23" s="162">
        <f>L23+Q23-P23</f>
        <v>0</v>
      </c>
    </row>
    <row r="24" spans="1:20" ht="15.7" thickTop="1" thickBot="1">
      <c r="A24" s="220" t="s">
        <v>109</v>
      </c>
      <c r="B24" s="218"/>
      <c r="C24" s="47"/>
      <c r="D24" s="74"/>
      <c r="E24" s="75"/>
      <c r="F24" s="76"/>
      <c r="G24" s="77"/>
      <c r="H24" s="78"/>
      <c r="I24" s="58"/>
      <c r="J24" s="71"/>
      <c r="K24" s="72"/>
      <c r="L24" s="80">
        <f>SUM(L21:L23)</f>
        <v>0</v>
      </c>
      <c r="M24" s="80">
        <f>SUM(M21:M23)</f>
        <v>0</v>
      </c>
      <c r="N24" s="80">
        <f>SUM(N21:N23)</f>
        <v>0</v>
      </c>
      <c r="O24" s="51">
        <f>SUM(O21:O23)</f>
        <v>0</v>
      </c>
      <c r="P24" s="51">
        <f>SUM(P21:P23)</f>
        <v>0</v>
      </c>
      <c r="Q24" s="51">
        <f t="shared" si="37"/>
        <v>0</v>
      </c>
      <c r="R24" s="51">
        <f>O24/(1-0.19)*19/100</f>
        <v>0</v>
      </c>
      <c r="S24" s="51">
        <f>O24/(1-0.19)</f>
        <v>0</v>
      </c>
      <c r="T24" s="51">
        <f>SUM(T21:T23)</f>
        <v>0</v>
      </c>
    </row>
    <row r="25" spans="1:20" ht="15.7" thickTop="1" thickBot="1">
      <c r="A25" s="324" t="s">
        <v>108</v>
      </c>
      <c r="B25" s="217" t="s">
        <v>151</v>
      </c>
      <c r="C25" s="189"/>
      <c r="D25" s="178"/>
      <c r="E25" s="179"/>
      <c r="F25" s="180"/>
      <c r="G25" s="192">
        <f t="shared" ref="G25:G27" si="42">(F25-E25)/30</f>
        <v>0</v>
      </c>
      <c r="H25" s="191">
        <f t="shared" ref="H25:H27" si="43">(F25-D25)/30</f>
        <v>0</v>
      </c>
      <c r="I25" s="183"/>
      <c r="J25" s="103"/>
      <c r="K25" s="48"/>
      <c r="L25" s="190"/>
      <c r="M25" s="190"/>
      <c r="N25" s="21">
        <f t="shared" ref="N25:N26" si="44">L25-M25</f>
        <v>0</v>
      </c>
      <c r="O25" s="162">
        <f>(L25*J25)-(L25*J25)*19/100</f>
        <v>0</v>
      </c>
      <c r="P25" s="162"/>
      <c r="Q25" s="162">
        <f t="shared" ref="Q25:Q28" si="45">O25</f>
        <v>0</v>
      </c>
      <c r="R25" s="162">
        <f t="shared" ref="R25:R26" si="46">O25/(1-0.19)*19/100</f>
        <v>0</v>
      </c>
      <c r="S25" s="171">
        <f t="shared" ref="S25:S26" si="47">O25/(1-0.19)</f>
        <v>0</v>
      </c>
      <c r="T25" s="162">
        <f t="shared" ref="T25:T26" si="48">L25+Q25-P25</f>
        <v>0</v>
      </c>
    </row>
    <row r="26" spans="1:20" ht="15.7" thickTop="1" thickBot="1">
      <c r="A26" s="324"/>
      <c r="B26" s="217" t="s">
        <v>152</v>
      </c>
      <c r="C26" s="189"/>
      <c r="D26" s="178"/>
      <c r="E26" s="179"/>
      <c r="F26" s="180"/>
      <c r="G26" s="192">
        <f t="shared" si="42"/>
        <v>0</v>
      </c>
      <c r="H26" s="191">
        <f t="shared" si="43"/>
        <v>0</v>
      </c>
      <c r="I26" s="183"/>
      <c r="J26" s="103"/>
      <c r="K26" s="48"/>
      <c r="L26" s="190"/>
      <c r="M26" s="190"/>
      <c r="N26" s="21">
        <f t="shared" si="44"/>
        <v>0</v>
      </c>
      <c r="O26" s="162">
        <f t="shared" ref="O26" si="49">(L26*J26)-(L26*J26)*19/100</f>
        <v>0</v>
      </c>
      <c r="P26" s="162"/>
      <c r="Q26" s="162">
        <f t="shared" si="45"/>
        <v>0</v>
      </c>
      <c r="R26" s="162">
        <f t="shared" si="46"/>
        <v>0</v>
      </c>
      <c r="S26" s="171">
        <f t="shared" si="47"/>
        <v>0</v>
      </c>
      <c r="T26" s="162">
        <f t="shared" si="48"/>
        <v>0</v>
      </c>
    </row>
    <row r="27" spans="1:20" ht="15.7" thickTop="1" thickBot="1">
      <c r="A27" s="324"/>
      <c r="B27" s="217" t="s">
        <v>153</v>
      </c>
      <c r="C27" s="189"/>
      <c r="D27" s="178"/>
      <c r="E27" s="179"/>
      <c r="F27" s="180"/>
      <c r="G27" s="192">
        <f t="shared" si="42"/>
        <v>0</v>
      </c>
      <c r="H27" s="191">
        <f t="shared" si="43"/>
        <v>0</v>
      </c>
      <c r="I27" s="183"/>
      <c r="J27" s="103"/>
      <c r="K27" s="48"/>
      <c r="L27" s="190"/>
      <c r="M27" s="190"/>
      <c r="N27" s="21">
        <f>L27-M27</f>
        <v>0</v>
      </c>
      <c r="O27" s="162">
        <f>(L27*J27)-(L27*J27)*19/100</f>
        <v>0</v>
      </c>
      <c r="P27" s="162"/>
      <c r="Q27" s="162">
        <f t="shared" si="45"/>
        <v>0</v>
      </c>
      <c r="R27" s="162">
        <f>O27/(1-0.19)*19/100</f>
        <v>0</v>
      </c>
      <c r="S27" s="171">
        <f>O27/(1-0.19)</f>
        <v>0</v>
      </c>
      <c r="T27" s="162">
        <f>L27+Q27-P27</f>
        <v>0</v>
      </c>
    </row>
    <row r="28" spans="1:20" ht="15.7" thickTop="1" thickBot="1">
      <c r="A28" s="220" t="s">
        <v>114</v>
      </c>
      <c r="B28" s="218"/>
      <c r="C28" s="88"/>
      <c r="D28" s="74"/>
      <c r="E28" s="75"/>
      <c r="F28" s="76"/>
      <c r="G28" s="77"/>
      <c r="H28" s="78"/>
      <c r="I28" s="58"/>
      <c r="J28" s="71"/>
      <c r="K28" s="72"/>
      <c r="L28" s="80">
        <f>SUM(L25:L27)</f>
        <v>0</v>
      </c>
      <c r="M28" s="80">
        <f>SUM(M25:M27)</f>
        <v>0</v>
      </c>
      <c r="N28" s="80">
        <f>N25</f>
        <v>0</v>
      </c>
      <c r="O28" s="51">
        <f>SUM(O25:O27)</f>
        <v>0</v>
      </c>
      <c r="P28" s="51">
        <f>SUM(P25:P27)</f>
        <v>0</v>
      </c>
      <c r="Q28" s="51">
        <f t="shared" si="45"/>
        <v>0</v>
      </c>
      <c r="R28" s="51">
        <f>O28/(1-0.19)*19/100</f>
        <v>0</v>
      </c>
      <c r="S28" s="51">
        <f>O28/(1-0.19)</f>
        <v>0</v>
      </c>
      <c r="T28" s="51">
        <f>SUM(T25:T27)</f>
        <v>0</v>
      </c>
    </row>
    <row r="29" spans="1:20" ht="15" thickTop="1">
      <c r="A29" s="322" t="s">
        <v>54</v>
      </c>
      <c r="B29" s="323"/>
      <c r="C29" s="323"/>
      <c r="D29" s="323"/>
      <c r="E29" s="323"/>
      <c r="F29" s="323"/>
      <c r="G29" s="323"/>
      <c r="H29" s="323"/>
      <c r="I29" s="323"/>
      <c r="J29" s="32"/>
      <c r="K29" s="32"/>
      <c r="L29" s="33">
        <f>SUM(L8,L12,L16,L20,L24,L28)</f>
        <v>0</v>
      </c>
      <c r="M29" s="33">
        <f>SUM(M8,M12,M16,M20,M24,M28)</f>
        <v>0</v>
      </c>
      <c r="N29" s="33">
        <f>SUM(N8,N12,N16,N20,N24,N28)</f>
        <v>0</v>
      </c>
      <c r="O29" s="33">
        <f t="shared" ref="O29:T29" si="50">SUM(O8,O12,O16,O20,O24,O28)</f>
        <v>0</v>
      </c>
      <c r="P29" s="33">
        <f t="shared" si="50"/>
        <v>0</v>
      </c>
      <c r="Q29" s="33">
        <f t="shared" si="50"/>
        <v>0</v>
      </c>
      <c r="R29" s="33">
        <f t="shared" si="50"/>
        <v>0</v>
      </c>
      <c r="S29" s="33">
        <f t="shared" si="50"/>
        <v>0</v>
      </c>
      <c r="T29" s="33">
        <f t="shared" si="50"/>
        <v>0</v>
      </c>
    </row>
    <row r="30" spans="1:20">
      <c r="L30" s="17"/>
      <c r="M30" s="17"/>
      <c r="N30" s="17"/>
      <c r="O30" s="17"/>
    </row>
    <row r="31" spans="1:20">
      <c r="L31" s="17"/>
      <c r="M31" s="17"/>
      <c r="N31" s="17"/>
    </row>
    <row r="32" spans="1:20">
      <c r="L32" s="17"/>
      <c r="M32" s="17"/>
      <c r="N32" s="17"/>
      <c r="O32" s="17"/>
    </row>
    <row r="33" spans="2:16">
      <c r="B33" s="127" t="s">
        <v>63</v>
      </c>
      <c r="L33" s="17"/>
      <c r="M33" s="17"/>
      <c r="N33" s="17"/>
      <c r="O33" s="17"/>
      <c r="P33" s="17"/>
    </row>
    <row r="34" spans="2:16" ht="15.7">
      <c r="B34" s="320" t="s">
        <v>182</v>
      </c>
      <c r="C34" s="321"/>
      <c r="D34" s="321"/>
      <c r="J34" s="18"/>
      <c r="K34" s="18"/>
      <c r="L34" s="17"/>
      <c r="M34" s="17"/>
      <c r="N34" s="17"/>
    </row>
    <row r="35" spans="2:16" ht="15.7">
      <c r="J35" s="18"/>
      <c r="K35" s="18"/>
      <c r="L35" s="17"/>
      <c r="M35" s="17"/>
      <c r="N35" s="17"/>
      <c r="P35" s="87"/>
    </row>
    <row r="37" spans="2:16" ht="15.7">
      <c r="J37" s="18"/>
      <c r="K37" s="18"/>
    </row>
    <row r="38" spans="2:16">
      <c r="K38" s="122"/>
      <c r="L38" s="17"/>
    </row>
    <row r="39" spans="2:16">
      <c r="K39" s="122"/>
      <c r="L39" s="17"/>
    </row>
    <row r="40" spans="2:16">
      <c r="L40" s="17"/>
    </row>
  </sheetData>
  <mergeCells count="8">
    <mergeCell ref="B34:D34"/>
    <mergeCell ref="A29:I29"/>
    <mergeCell ref="A5:A7"/>
    <mergeCell ref="A9:A11"/>
    <mergeCell ref="A13:A15"/>
    <mergeCell ref="A17:A19"/>
    <mergeCell ref="A21:A23"/>
    <mergeCell ref="A25:A27"/>
  </mergeCells>
  <hyperlinks>
    <hyperlink ref="A21:A23" r:id="rId1" display="STOCKCROWD IN"/>
    <hyperlink ref="A17:A19" r:id="rId2" display="SEGO FINANCE - REAL ESTATE"/>
    <hyperlink ref="A13:A15" r:id="rId3" display="BRICKSTARTER"/>
    <hyperlink ref="A9:A11" r:id="rId4" display="URBANITAE"/>
    <hyperlink ref="A5:A7" r:id="rId5" display="WECITY"/>
    <hyperlink ref="A25:A27" r:id="rId6" display="CIVISLEND"/>
  </hyperlinks>
  <pageMargins left="0.7" right="0.7" top="0.75" bottom="0.75" header="0.3" footer="0.3"/>
  <pageSetup paperSize="9" orientation="portrait" r:id="rId7"/>
</worksheet>
</file>

<file path=xl/worksheets/sheet7.xml><?xml version="1.0" encoding="utf-8"?>
<worksheet xmlns="http://schemas.openxmlformats.org/spreadsheetml/2006/main" xmlns:r="http://schemas.openxmlformats.org/officeDocument/2006/relationships">
  <dimension ref="A4:Z24"/>
  <sheetViews>
    <sheetView topLeftCell="A2" workbookViewId="0">
      <selection activeCell="E25" sqref="E25"/>
    </sheetView>
  </sheetViews>
  <sheetFormatPr baseColWidth="10" defaultRowHeight="14.3"/>
  <cols>
    <col min="1" max="1" width="16" customWidth="1"/>
    <col min="2" max="2" width="13.85546875" customWidth="1"/>
    <col min="3" max="3" width="14.28515625" customWidth="1"/>
    <col min="4" max="10" width="12.5703125" customWidth="1"/>
    <col min="11" max="11" width="15.140625" customWidth="1"/>
    <col min="12" max="12" width="13.7109375" customWidth="1"/>
    <col min="13" max="14" width="15.140625" customWidth="1"/>
    <col min="15" max="15" width="13.140625" customWidth="1"/>
    <col min="16" max="16" width="14" customWidth="1"/>
    <col min="17" max="17" width="13" customWidth="1"/>
    <col min="18" max="18" width="14" customWidth="1"/>
    <col min="19" max="19" width="12.7109375" customWidth="1"/>
    <col min="21" max="21" width="12.7109375" customWidth="1"/>
    <col min="23" max="24" width="13.28515625" customWidth="1"/>
  </cols>
  <sheetData>
    <row r="4" spans="1:26" ht="57.05">
      <c r="A4" s="20" t="s">
        <v>45</v>
      </c>
      <c r="B4" s="20" t="s">
        <v>39</v>
      </c>
      <c r="C4" s="20" t="s">
        <v>19</v>
      </c>
      <c r="D4" s="20" t="s">
        <v>44</v>
      </c>
      <c r="E4" s="20" t="s">
        <v>49</v>
      </c>
      <c r="F4" s="20" t="s">
        <v>48</v>
      </c>
      <c r="G4" s="20" t="s">
        <v>135</v>
      </c>
      <c r="H4" s="20" t="s">
        <v>136</v>
      </c>
      <c r="I4" s="20" t="s">
        <v>137</v>
      </c>
      <c r="J4" s="20" t="s">
        <v>55</v>
      </c>
      <c r="K4" s="20" t="s">
        <v>50</v>
      </c>
      <c r="L4" s="20" t="s">
        <v>133</v>
      </c>
      <c r="M4" s="20" t="s">
        <v>134</v>
      </c>
      <c r="N4" s="20" t="s">
        <v>132</v>
      </c>
      <c r="O4" s="20" t="s">
        <v>41</v>
      </c>
      <c r="P4" s="20" t="s">
        <v>86</v>
      </c>
      <c r="Q4" s="20" t="s">
        <v>81</v>
      </c>
      <c r="R4" s="20" t="s">
        <v>43</v>
      </c>
      <c r="S4" s="20" t="s">
        <v>131</v>
      </c>
      <c r="T4" s="20" t="s">
        <v>130</v>
      </c>
      <c r="U4" s="20" t="s">
        <v>59</v>
      </c>
      <c r="V4" s="20" t="s">
        <v>129</v>
      </c>
      <c r="W4" s="20" t="s">
        <v>139</v>
      </c>
      <c r="X4" s="20" t="s">
        <v>140</v>
      </c>
      <c r="Y4" s="20" t="s">
        <v>154</v>
      </c>
      <c r="Z4" s="20" t="s">
        <v>196</v>
      </c>
    </row>
    <row r="5" spans="1:26">
      <c r="A5" s="325" t="s">
        <v>104</v>
      </c>
      <c r="B5" s="104" t="s">
        <v>151</v>
      </c>
      <c r="C5" s="189"/>
      <c r="D5" s="178"/>
      <c r="E5" s="179"/>
      <c r="F5" s="180"/>
      <c r="G5" s="180"/>
      <c r="H5" s="192">
        <f t="shared" ref="H5" si="0">(F5-E5)/30</f>
        <v>0</v>
      </c>
      <c r="I5" s="192">
        <f>(G5-E5)/30</f>
        <v>0</v>
      </c>
      <c r="J5" s="191">
        <f>(F5-D5)/30</f>
        <v>0</v>
      </c>
      <c r="K5" s="183"/>
      <c r="L5" s="103"/>
      <c r="M5" s="24" t="e">
        <f>12*L5/H5</f>
        <v>#DIV/0!</v>
      </c>
      <c r="N5" s="24" t="e">
        <f>12*L5/I5</f>
        <v>#DIV/0!</v>
      </c>
      <c r="O5" s="52"/>
      <c r="P5" s="52"/>
      <c r="Q5" s="21">
        <f t="shared" ref="Q5:Q11" si="1">O5-P5</f>
        <v>0</v>
      </c>
      <c r="R5" s="162">
        <f>(L5*O5)-(L5*O5)*19/100</f>
        <v>0</v>
      </c>
      <c r="S5" s="21"/>
      <c r="T5" s="162">
        <f>R5</f>
        <v>0</v>
      </c>
      <c r="U5" s="162">
        <f>R5/(1-0.19)*19/100</f>
        <v>0</v>
      </c>
      <c r="V5" s="162">
        <f>R5/(1-0.19)</f>
        <v>0</v>
      </c>
      <c r="W5" s="162">
        <f>O5+V5</f>
        <v>0</v>
      </c>
      <c r="X5" s="162">
        <f>Q5+R5</f>
        <v>0</v>
      </c>
      <c r="Y5" s="52"/>
      <c r="Z5" s="128">
        <f>Y5-X5</f>
        <v>0</v>
      </c>
    </row>
    <row r="6" spans="1:26">
      <c r="A6" s="326"/>
      <c r="B6" s="104" t="s">
        <v>152</v>
      </c>
      <c r="C6" s="189"/>
      <c r="D6" s="178"/>
      <c r="E6" s="179"/>
      <c r="F6" s="180"/>
      <c r="G6" s="180"/>
      <c r="H6" s="192">
        <f>(F6-E6)/30</f>
        <v>0</v>
      </c>
      <c r="I6" s="192">
        <f t="shared" ref="I6:I9" si="2">(G6-E6)/30</f>
        <v>0</v>
      </c>
      <c r="J6" s="191">
        <f>(F6-D6)/30</f>
        <v>0</v>
      </c>
      <c r="K6" s="183"/>
      <c r="L6" s="103"/>
      <c r="M6" s="24" t="e">
        <f t="shared" ref="M6:M7" si="3">12*L6/H6</f>
        <v>#DIV/0!</v>
      </c>
      <c r="N6" s="24" t="e">
        <f t="shared" ref="N6:N7" si="4">12*L6/I6</f>
        <v>#DIV/0!</v>
      </c>
      <c r="O6" s="52"/>
      <c r="P6" s="48"/>
      <c r="Q6" s="21">
        <f t="shared" si="1"/>
        <v>0</v>
      </c>
      <c r="R6" s="162">
        <f>(L6*O6)-(L6*O6)*19/100</f>
        <v>0</v>
      </c>
      <c r="S6" s="21"/>
      <c r="T6" s="162">
        <f>R6</f>
        <v>0</v>
      </c>
      <c r="U6" s="162">
        <f>R6/(1-0.19)*19/100</f>
        <v>0</v>
      </c>
      <c r="V6" s="162">
        <f>R6/(1-0.19)</f>
        <v>0</v>
      </c>
      <c r="W6" s="162">
        <f>O6+V6</f>
        <v>0</v>
      </c>
      <c r="X6" s="162">
        <f t="shared" ref="X6:X7" si="5">Q6+R6</f>
        <v>0</v>
      </c>
      <c r="Y6" s="52"/>
      <c r="Z6" s="128">
        <f>Y6-X6</f>
        <v>0</v>
      </c>
    </row>
    <row r="7" spans="1:26">
      <c r="A7" s="327"/>
      <c r="B7" s="104" t="s">
        <v>153</v>
      </c>
      <c r="C7" s="189"/>
      <c r="D7" s="178"/>
      <c r="E7" s="179"/>
      <c r="F7" s="180"/>
      <c r="G7" s="180"/>
      <c r="H7" s="192">
        <f>(F7-E7)/30</f>
        <v>0</v>
      </c>
      <c r="I7" s="192">
        <f t="shared" si="2"/>
        <v>0</v>
      </c>
      <c r="J7" s="191">
        <f>(F7-D7)/30</f>
        <v>0</v>
      </c>
      <c r="K7" s="183"/>
      <c r="L7" s="103"/>
      <c r="M7" s="24" t="e">
        <f t="shared" si="3"/>
        <v>#DIV/0!</v>
      </c>
      <c r="N7" s="24" t="e">
        <f t="shared" si="4"/>
        <v>#DIV/0!</v>
      </c>
      <c r="O7" s="52"/>
      <c r="P7" s="48"/>
      <c r="Q7" s="21">
        <f t="shared" si="1"/>
        <v>0</v>
      </c>
      <c r="R7" s="162">
        <f>(L7*O7)-(L7*O7)*19/100</f>
        <v>0</v>
      </c>
      <c r="S7" s="21"/>
      <c r="T7" s="162">
        <f>R7</f>
        <v>0</v>
      </c>
      <c r="U7" s="162">
        <f>R7/(1-0.19)*19/100</f>
        <v>0</v>
      </c>
      <c r="V7" s="162">
        <f>R7/(1-0.19)</f>
        <v>0</v>
      </c>
      <c r="W7" s="162">
        <f>O7+T7-S7</f>
        <v>0</v>
      </c>
      <c r="X7" s="162">
        <f t="shared" si="5"/>
        <v>0</v>
      </c>
      <c r="Y7" s="52"/>
      <c r="Z7" s="128">
        <f>Y7-X7</f>
        <v>0</v>
      </c>
    </row>
    <row r="8" spans="1:26">
      <c r="A8" s="141" t="s">
        <v>111</v>
      </c>
      <c r="B8" s="73"/>
      <c r="C8" s="99"/>
      <c r="D8" s="74"/>
      <c r="E8" s="75"/>
      <c r="F8" s="76"/>
      <c r="G8" s="76"/>
      <c r="H8" s="77"/>
      <c r="I8" s="78"/>
      <c r="J8" s="78"/>
      <c r="K8" s="58"/>
      <c r="L8" s="71"/>
      <c r="M8" s="72"/>
      <c r="N8" s="72"/>
      <c r="O8" s="209">
        <f>SUM(O5:O7)</f>
        <v>0</v>
      </c>
      <c r="P8" s="85"/>
      <c r="Q8" s="209">
        <f>SUM(Q5:Q7)</f>
        <v>0</v>
      </c>
      <c r="R8" s="80">
        <f>SUM(R5:R7)</f>
        <v>0</v>
      </c>
      <c r="S8" s="51">
        <f>SUM(S5:S7)</f>
        <v>0</v>
      </c>
      <c r="T8" s="51">
        <f>SUM(T5:T7)</f>
        <v>0</v>
      </c>
      <c r="U8" s="51"/>
      <c r="V8" s="51">
        <f>SUM(V5:V7)</f>
        <v>0</v>
      </c>
      <c r="W8" s="51">
        <f>SUM(W5:W7)</f>
        <v>0</v>
      </c>
      <c r="X8" s="51">
        <f>SUM(X5:X7)</f>
        <v>0</v>
      </c>
      <c r="Y8" s="51">
        <f>SUM(Y5:Y7)</f>
        <v>0</v>
      </c>
      <c r="Z8" s="142">
        <f>SUM(Z5:Z7)</f>
        <v>0</v>
      </c>
    </row>
    <row r="9" spans="1:26">
      <c r="A9" s="331" t="s">
        <v>112</v>
      </c>
      <c r="B9" s="140" t="s">
        <v>151</v>
      </c>
      <c r="C9" s="189"/>
      <c r="D9" s="178"/>
      <c r="E9" s="179"/>
      <c r="F9" s="180"/>
      <c r="G9" s="180"/>
      <c r="H9" s="192">
        <f>(F9-E9)/30</f>
        <v>0</v>
      </c>
      <c r="I9" s="192">
        <f t="shared" si="2"/>
        <v>0</v>
      </c>
      <c r="J9" s="191">
        <f t="shared" ref="J9" si="6">(F9-D9)/30</f>
        <v>0</v>
      </c>
      <c r="K9" s="183"/>
      <c r="L9" s="103"/>
      <c r="M9" s="24" t="e">
        <f>12*L9/H9</f>
        <v>#DIV/0!</v>
      </c>
      <c r="N9" s="24" t="e">
        <f>12*L9/I9</f>
        <v>#DIV/0!</v>
      </c>
      <c r="O9" s="208"/>
      <c r="P9" s="201"/>
      <c r="Q9" s="21">
        <f t="shared" si="1"/>
        <v>0</v>
      </c>
      <c r="R9" s="162">
        <f>(L9*O9)-(L9*O9)*19/100</f>
        <v>0</v>
      </c>
      <c r="S9" s="162">
        <f t="shared" ref="S9:S12" si="7">SUM(Q9:R9)</f>
        <v>0</v>
      </c>
      <c r="T9" s="162">
        <f t="shared" ref="T9" si="8">R9</f>
        <v>0</v>
      </c>
      <c r="U9" s="162">
        <f t="shared" ref="U9" si="9">R9/(1-0.19)*19/100</f>
        <v>0</v>
      </c>
      <c r="V9" s="162">
        <f t="shared" ref="V9" si="10">R9/(1-0.19)</f>
        <v>0</v>
      </c>
      <c r="W9" s="162">
        <f>O9+T9-S9</f>
        <v>0</v>
      </c>
      <c r="X9" s="162">
        <f>Q9+R9</f>
        <v>0</v>
      </c>
      <c r="Y9" s="52"/>
      <c r="Z9" s="128">
        <f>Y9-X9</f>
        <v>0</v>
      </c>
    </row>
    <row r="10" spans="1:26">
      <c r="A10" s="332"/>
      <c r="B10" s="140" t="s">
        <v>152</v>
      </c>
      <c r="C10" s="189"/>
      <c r="D10" s="178"/>
      <c r="E10" s="179"/>
      <c r="F10" s="180"/>
      <c r="G10" s="180"/>
      <c r="H10" s="192">
        <f t="shared" ref="H10:H11" si="11">(F10-E10)/30</f>
        <v>0</v>
      </c>
      <c r="I10" s="192">
        <f t="shared" ref="I10:I11" si="12">(G10-E10)/30</f>
        <v>0</v>
      </c>
      <c r="J10" s="191">
        <f t="shared" ref="J10:J11" si="13">(F10-D10)/30</f>
        <v>0</v>
      </c>
      <c r="K10" s="183"/>
      <c r="L10" s="103"/>
      <c r="M10" s="24" t="e">
        <f t="shared" ref="M10:M11" si="14">12*L10/H10</f>
        <v>#DIV/0!</v>
      </c>
      <c r="N10" s="24" t="e">
        <f t="shared" ref="N10:N11" si="15">12*L10/I10</f>
        <v>#DIV/0!</v>
      </c>
      <c r="O10" s="208"/>
      <c r="P10" s="190"/>
      <c r="Q10" s="21">
        <f t="shared" si="1"/>
        <v>0</v>
      </c>
      <c r="R10" s="162">
        <f t="shared" ref="R10:R11" si="16">(L10*O10)-(L10*O10)*19/100</f>
        <v>0</v>
      </c>
      <c r="S10" s="162">
        <f t="shared" si="7"/>
        <v>0</v>
      </c>
      <c r="T10" s="162">
        <f t="shared" ref="T10:T12" si="17">R10</f>
        <v>0</v>
      </c>
      <c r="U10" s="162">
        <f t="shared" ref="U10:U12" si="18">R10/(1-0.19)*19/100</f>
        <v>0</v>
      </c>
      <c r="V10" s="162">
        <f t="shared" ref="V10:V12" si="19">R10/(1-0.19)</f>
        <v>0</v>
      </c>
      <c r="W10" s="162">
        <f t="shared" ref="W10:W11" si="20">O10+T10-S10</f>
        <v>0</v>
      </c>
      <c r="X10" s="162">
        <f t="shared" ref="X10:X11" si="21">Q10+R10</f>
        <v>0</v>
      </c>
      <c r="Y10" s="52"/>
      <c r="Z10" s="128">
        <f>Y10-X10</f>
        <v>0</v>
      </c>
    </row>
    <row r="11" spans="1:26">
      <c r="A11" s="333"/>
      <c r="B11" s="140" t="s">
        <v>153</v>
      </c>
      <c r="C11" s="189"/>
      <c r="D11" s="178"/>
      <c r="E11" s="179"/>
      <c r="F11" s="180"/>
      <c r="G11" s="180"/>
      <c r="H11" s="192">
        <f t="shared" si="11"/>
        <v>0</v>
      </c>
      <c r="I11" s="192">
        <f t="shared" si="12"/>
        <v>0</v>
      </c>
      <c r="J11" s="191">
        <f t="shared" si="13"/>
        <v>0</v>
      </c>
      <c r="K11" s="183"/>
      <c r="L11" s="103"/>
      <c r="M11" s="24" t="e">
        <f t="shared" si="14"/>
        <v>#DIV/0!</v>
      </c>
      <c r="N11" s="24" t="e">
        <f t="shared" si="15"/>
        <v>#DIV/0!</v>
      </c>
      <c r="O11" s="208"/>
      <c r="P11" s="190"/>
      <c r="Q11" s="21">
        <f t="shared" si="1"/>
        <v>0</v>
      </c>
      <c r="R11" s="162">
        <f t="shared" si="16"/>
        <v>0</v>
      </c>
      <c r="S11" s="162">
        <f t="shared" si="7"/>
        <v>0</v>
      </c>
      <c r="T11" s="162">
        <f t="shared" si="17"/>
        <v>0</v>
      </c>
      <c r="U11" s="162">
        <f t="shared" si="18"/>
        <v>0</v>
      </c>
      <c r="V11" s="162">
        <f t="shared" si="19"/>
        <v>0</v>
      </c>
      <c r="W11" s="162">
        <f t="shared" si="20"/>
        <v>0</v>
      </c>
      <c r="X11" s="162">
        <f t="shared" si="21"/>
        <v>0</v>
      </c>
      <c r="Y11" s="52"/>
      <c r="Z11" s="128">
        <f>Y11-X11</f>
        <v>0</v>
      </c>
    </row>
    <row r="12" spans="1:26">
      <c r="A12" s="86" t="s">
        <v>113</v>
      </c>
      <c r="B12" s="73"/>
      <c r="C12" s="99"/>
      <c r="D12" s="74"/>
      <c r="E12" s="75"/>
      <c r="F12" s="76"/>
      <c r="G12" s="76"/>
      <c r="H12" s="77"/>
      <c r="I12" s="78"/>
      <c r="J12" s="78"/>
      <c r="K12" s="58"/>
      <c r="L12" s="71"/>
      <c r="M12" s="72"/>
      <c r="N12" s="72"/>
      <c r="O12" s="209">
        <f>SUM(O9:O11)</f>
        <v>0</v>
      </c>
      <c r="P12" s="80"/>
      <c r="Q12" s="209">
        <f>Q9</f>
        <v>0</v>
      </c>
      <c r="R12" s="51">
        <f>SUM(R9:R11)</f>
        <v>0</v>
      </c>
      <c r="S12" s="51">
        <f t="shared" si="7"/>
        <v>0</v>
      </c>
      <c r="T12" s="51">
        <f t="shared" si="17"/>
        <v>0</v>
      </c>
      <c r="U12" s="51">
        <f t="shared" si="18"/>
        <v>0</v>
      </c>
      <c r="V12" s="51">
        <f t="shared" si="19"/>
        <v>0</v>
      </c>
      <c r="W12" s="51">
        <f>SUM(W9:W11)</f>
        <v>0</v>
      </c>
      <c r="X12" s="51">
        <f>SUM(X9:X11)</f>
        <v>0</v>
      </c>
      <c r="Y12" s="102">
        <f>SUM(Y9:Y11)</f>
        <v>0</v>
      </c>
      <c r="Z12" s="142">
        <f>SUM(Z9:Z11)</f>
        <v>0</v>
      </c>
    </row>
    <row r="13" spans="1:26">
      <c r="A13" s="328" t="s">
        <v>54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30"/>
      <c r="L13" s="32"/>
      <c r="M13" s="32"/>
      <c r="N13" s="32"/>
      <c r="O13" s="33">
        <f>O8+O12</f>
        <v>0</v>
      </c>
      <c r="P13" s="33"/>
      <c r="Q13" s="33">
        <f>Q8+Q12</f>
        <v>0</v>
      </c>
      <c r="R13" s="33">
        <f t="shared" ref="R13:V13" si="22">SUM(R5:R12)</f>
        <v>0</v>
      </c>
      <c r="S13" s="34">
        <f t="shared" si="22"/>
        <v>0</v>
      </c>
      <c r="T13" s="33">
        <f t="shared" si="22"/>
        <v>0</v>
      </c>
      <c r="U13" s="33">
        <f t="shared" si="22"/>
        <v>0</v>
      </c>
      <c r="V13" s="33">
        <f t="shared" si="22"/>
        <v>0</v>
      </c>
      <c r="W13" s="34">
        <f>W8+W12</f>
        <v>0</v>
      </c>
      <c r="X13" s="34">
        <f>X8+X12</f>
        <v>0</v>
      </c>
      <c r="Y13" s="34">
        <f>Y8+Y12</f>
        <v>0</v>
      </c>
      <c r="Z13" s="33">
        <f>Z8+Z12</f>
        <v>0</v>
      </c>
    </row>
    <row r="14" spans="1:26">
      <c r="O14" s="17"/>
      <c r="P14" s="17"/>
      <c r="Q14" s="17"/>
      <c r="R14" s="17"/>
    </row>
    <row r="15" spans="1:26">
      <c r="O15" s="17"/>
      <c r="P15" s="17"/>
      <c r="Q15" s="17"/>
      <c r="U15" s="17"/>
    </row>
    <row r="16" spans="1:26">
      <c r="O16" s="17"/>
      <c r="P16" s="17"/>
      <c r="Q16" s="17"/>
      <c r="R16" s="17"/>
    </row>
    <row r="17" spans="2:24">
      <c r="B17" s="127" t="s">
        <v>63</v>
      </c>
      <c r="O17" s="17"/>
      <c r="P17" s="17"/>
      <c r="Q17" s="17"/>
      <c r="R17" s="17"/>
      <c r="S17" s="17"/>
      <c r="T17" s="17"/>
      <c r="W17" s="17"/>
      <c r="X17" s="17"/>
    </row>
    <row r="18" spans="2:24" ht="15.7">
      <c r="B18" s="320" t="s">
        <v>182</v>
      </c>
      <c r="C18" s="321"/>
      <c r="D18" s="321"/>
      <c r="L18" s="18"/>
      <c r="M18" s="18"/>
      <c r="N18" s="18"/>
      <c r="O18" s="17"/>
      <c r="P18" s="17"/>
      <c r="Q18" s="17"/>
      <c r="S18" s="17"/>
      <c r="V18" s="17"/>
    </row>
    <row r="19" spans="2:24" ht="15.7">
      <c r="L19" s="18"/>
      <c r="M19" s="18"/>
      <c r="N19" s="18"/>
      <c r="O19" s="17"/>
      <c r="P19" s="17"/>
      <c r="Q19" s="17"/>
      <c r="S19" s="87"/>
    </row>
    <row r="20" spans="2:24">
      <c r="M20" s="17"/>
      <c r="N20" s="17"/>
    </row>
    <row r="21" spans="2:24" ht="15.7">
      <c r="L21" s="18"/>
      <c r="M21" s="18"/>
      <c r="N21" s="18"/>
    </row>
    <row r="22" spans="2:24">
      <c r="O22" s="17"/>
    </row>
    <row r="23" spans="2:24">
      <c r="O23" s="17"/>
    </row>
    <row r="24" spans="2:24">
      <c r="O24" s="17"/>
    </row>
  </sheetData>
  <mergeCells count="4">
    <mergeCell ref="A5:A7"/>
    <mergeCell ref="A13:K13"/>
    <mergeCell ref="B18:D18"/>
    <mergeCell ref="A9:A11"/>
  </mergeCells>
  <hyperlinks>
    <hyperlink ref="A9:A11" r:id="rId1" display="DOMOBLOCK"/>
    <hyperlink ref="A5:A7" r:id="rId2" display="HAUSERA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4:U19"/>
  <sheetViews>
    <sheetView workbookViewId="0">
      <selection activeCell="A20" sqref="A20"/>
    </sheetView>
  </sheetViews>
  <sheetFormatPr baseColWidth="10" defaultRowHeight="14.3"/>
  <cols>
    <col min="1" max="1" width="16" customWidth="1"/>
    <col min="2" max="2" width="13.140625" customWidth="1"/>
    <col min="3" max="3" width="15.28515625" customWidth="1"/>
    <col min="4" max="4" width="13.140625" customWidth="1"/>
    <col min="5" max="9" width="12.5703125" customWidth="1"/>
    <col min="10" max="10" width="13.7109375" customWidth="1"/>
    <col min="13" max="13" width="14.7109375" customWidth="1"/>
    <col min="14" max="14" width="14.5703125" customWidth="1"/>
    <col min="15" max="16" width="14" customWidth="1"/>
    <col min="17" max="17" width="15.7109375" customWidth="1"/>
    <col min="19" max="20" width="12.85546875" customWidth="1"/>
    <col min="21" max="21" width="12.5703125" customWidth="1"/>
  </cols>
  <sheetData>
    <row r="4" spans="1:21" ht="57.05">
      <c r="A4" s="20" t="s">
        <v>45</v>
      </c>
      <c r="B4" s="20" t="s">
        <v>39</v>
      </c>
      <c r="C4" s="20" t="s">
        <v>75</v>
      </c>
      <c r="D4" s="20" t="s">
        <v>19</v>
      </c>
      <c r="E4" s="20" t="s">
        <v>44</v>
      </c>
      <c r="F4" s="20" t="s">
        <v>49</v>
      </c>
      <c r="G4" s="20" t="s">
        <v>48</v>
      </c>
      <c r="H4" s="20" t="s">
        <v>40</v>
      </c>
      <c r="I4" s="20" t="s">
        <v>55</v>
      </c>
      <c r="J4" s="20" t="s">
        <v>64</v>
      </c>
      <c r="K4" s="20" t="s">
        <v>67</v>
      </c>
      <c r="L4" s="20" t="s">
        <v>64</v>
      </c>
      <c r="M4" s="20" t="s">
        <v>80</v>
      </c>
      <c r="N4" s="20" t="s">
        <v>79</v>
      </c>
      <c r="O4" s="20" t="s">
        <v>66</v>
      </c>
      <c r="P4" s="20" t="s">
        <v>59</v>
      </c>
      <c r="Q4" s="20" t="s">
        <v>62</v>
      </c>
      <c r="R4" s="20" t="s">
        <v>60</v>
      </c>
      <c r="S4" s="20" t="s">
        <v>61</v>
      </c>
      <c r="T4" s="20" t="s">
        <v>78</v>
      </c>
      <c r="U4" s="20" t="s">
        <v>82</v>
      </c>
    </row>
    <row r="5" spans="1:21">
      <c r="A5" s="334" t="s">
        <v>85</v>
      </c>
      <c r="B5" s="37"/>
      <c r="C5" s="39"/>
      <c r="D5" s="23"/>
      <c r="E5" s="25"/>
      <c r="F5" s="29"/>
      <c r="G5" s="26"/>
      <c r="H5" s="36">
        <f t="shared" ref="H5:H8" si="0">(G5-F5)</f>
        <v>0</v>
      </c>
      <c r="I5" s="35">
        <f t="shared" ref="I5" si="1">(G5-E5)</f>
        <v>0</v>
      </c>
      <c r="J5" s="31"/>
      <c r="K5" s="21"/>
      <c r="L5" s="52">
        <f>K5*J5</f>
        <v>0</v>
      </c>
      <c r="M5" s="52">
        <f t="shared" ref="M5:M8" si="2">(L5/365)*H5</f>
        <v>0</v>
      </c>
      <c r="N5" s="70">
        <f>(K5*J5)/365*H5-((K5*J5)/365*H5)*(20/100)</f>
        <v>0</v>
      </c>
      <c r="O5" s="70">
        <f t="shared" ref="O5:O7" si="3">M5*20/100</f>
        <v>0</v>
      </c>
      <c r="P5" s="70">
        <f>N5*19/100</f>
        <v>0</v>
      </c>
      <c r="Q5" s="13"/>
      <c r="R5" s="70">
        <f>N5-P5</f>
        <v>0</v>
      </c>
      <c r="S5" s="70">
        <f t="shared" ref="S5:S8" si="4">K5+R5-Q5</f>
        <v>0</v>
      </c>
      <c r="T5" s="138"/>
      <c r="U5" s="52"/>
    </row>
    <row r="6" spans="1:21">
      <c r="A6" s="334"/>
      <c r="B6" s="37"/>
      <c r="C6" s="38"/>
      <c r="D6" s="22"/>
      <c r="E6" s="27"/>
      <c r="F6" s="30"/>
      <c r="G6" s="28"/>
      <c r="H6" s="36">
        <f t="shared" si="0"/>
        <v>0</v>
      </c>
      <c r="I6" s="35">
        <f t="shared" ref="I6:I8" si="5">(G6-E6)</f>
        <v>0</v>
      </c>
      <c r="J6" s="31"/>
      <c r="K6" s="21"/>
      <c r="L6" s="52">
        <f t="shared" ref="L6:L8" si="6">K6*J6</f>
        <v>0</v>
      </c>
      <c r="M6" s="52">
        <f t="shared" si="2"/>
        <v>0</v>
      </c>
      <c r="N6" s="70">
        <f>(K6*J6)/365*H6-((K6*J6)/365*H6)*20/100</f>
        <v>0</v>
      </c>
      <c r="O6" s="70">
        <f t="shared" si="3"/>
        <v>0</v>
      </c>
      <c r="P6" s="70">
        <f t="shared" ref="P6:P8" si="7">N6*19/100</f>
        <v>0</v>
      </c>
      <c r="Q6" s="13"/>
      <c r="R6" s="70">
        <f t="shared" ref="R6:R7" si="8">N6-P6</f>
        <v>0</v>
      </c>
      <c r="S6" s="70">
        <f t="shared" si="4"/>
        <v>0</v>
      </c>
      <c r="T6" s="139"/>
      <c r="U6" s="52"/>
    </row>
    <row r="7" spans="1:21">
      <c r="A7" s="236"/>
      <c r="B7" s="38"/>
      <c r="C7" s="38"/>
      <c r="D7" s="22"/>
      <c r="E7" s="27"/>
      <c r="F7" s="30"/>
      <c r="G7" s="28"/>
      <c r="H7" s="36">
        <f t="shared" si="0"/>
        <v>0</v>
      </c>
      <c r="I7" s="35">
        <f t="shared" si="5"/>
        <v>0</v>
      </c>
      <c r="J7" s="24"/>
      <c r="K7" s="21"/>
      <c r="L7" s="52">
        <f t="shared" si="6"/>
        <v>0</v>
      </c>
      <c r="M7" s="52">
        <f t="shared" si="2"/>
        <v>0</v>
      </c>
      <c r="N7" s="70">
        <f>(K7*J7)/365*H7-((K7*J7)/365*H7)*20/100</f>
        <v>0</v>
      </c>
      <c r="O7" s="70">
        <f t="shared" si="3"/>
        <v>0</v>
      </c>
      <c r="P7" s="70">
        <f t="shared" si="7"/>
        <v>0</v>
      </c>
      <c r="Q7" s="13"/>
      <c r="R7" s="70">
        <f t="shared" si="8"/>
        <v>0</v>
      </c>
      <c r="S7" s="70">
        <f t="shared" si="4"/>
        <v>0</v>
      </c>
      <c r="T7" s="138"/>
      <c r="U7" s="52"/>
    </row>
    <row r="8" spans="1:21">
      <c r="A8" s="236"/>
      <c r="B8" s="38"/>
      <c r="C8" s="38"/>
      <c r="D8" s="22"/>
      <c r="E8" s="27"/>
      <c r="F8" s="30"/>
      <c r="G8" s="28"/>
      <c r="H8" s="36">
        <f t="shared" si="0"/>
        <v>0</v>
      </c>
      <c r="I8" s="35">
        <f t="shared" si="5"/>
        <v>0</v>
      </c>
      <c r="J8" s="31"/>
      <c r="K8" s="21"/>
      <c r="L8" s="52">
        <f t="shared" si="6"/>
        <v>0</v>
      </c>
      <c r="M8" s="52">
        <f t="shared" si="2"/>
        <v>0</v>
      </c>
      <c r="N8" s="70">
        <f>(K8*J8)/365*H8-((K8*J8)/365*H8)*20/100</f>
        <v>0</v>
      </c>
      <c r="O8" s="70">
        <f>M8*20/100</f>
        <v>0</v>
      </c>
      <c r="P8" s="70">
        <f t="shared" si="7"/>
        <v>0</v>
      </c>
      <c r="Q8" s="48"/>
      <c r="R8" s="70">
        <f>N8-P8</f>
        <v>0</v>
      </c>
      <c r="S8" s="70">
        <f t="shared" si="4"/>
        <v>0</v>
      </c>
      <c r="T8" s="138"/>
      <c r="U8" s="52"/>
    </row>
    <row r="9" spans="1:21">
      <c r="A9" s="323" t="s">
        <v>54</v>
      </c>
      <c r="B9" s="323"/>
      <c r="C9" s="323"/>
      <c r="D9" s="323"/>
      <c r="E9" s="323"/>
      <c r="F9" s="323"/>
      <c r="G9" s="323"/>
      <c r="H9" s="323"/>
      <c r="I9" s="323"/>
      <c r="J9" s="32"/>
      <c r="K9" s="33">
        <f>SUM(K5:K8)</f>
        <v>0</v>
      </c>
      <c r="L9" s="33"/>
      <c r="M9" s="33">
        <f>SUM(M5:M8)</f>
        <v>0</v>
      </c>
      <c r="N9" s="33">
        <f>SUM(N5:N8)</f>
        <v>0</v>
      </c>
      <c r="O9" s="33">
        <f>SUM(O5:O8)</f>
        <v>0</v>
      </c>
      <c r="P9" s="33"/>
      <c r="Q9" s="34">
        <f>SUM(Q5:Q8)</f>
        <v>0</v>
      </c>
      <c r="R9" s="33">
        <f>SUM(R5:R8)</f>
        <v>0</v>
      </c>
      <c r="S9" s="33">
        <f>SUM(S5:S8)</f>
        <v>0</v>
      </c>
      <c r="T9" s="1"/>
      <c r="U9" s="33">
        <f>SUM(U5:U8)</f>
        <v>0</v>
      </c>
    </row>
    <row r="10" spans="1:21">
      <c r="K10" s="17"/>
      <c r="L10" s="17"/>
      <c r="M10" s="17"/>
      <c r="N10" s="17"/>
      <c r="O10" s="17"/>
      <c r="P10" s="17"/>
    </row>
    <row r="11" spans="1:21">
      <c r="K11" s="17"/>
      <c r="L11" s="17"/>
      <c r="M11" s="17"/>
    </row>
    <row r="12" spans="1:21">
      <c r="J12" s="335"/>
      <c r="K12" s="336"/>
      <c r="L12" s="17"/>
      <c r="M12" s="17"/>
      <c r="N12" s="17"/>
      <c r="O12" s="17"/>
      <c r="P12" s="17"/>
      <c r="R12" s="17"/>
    </row>
    <row r="13" spans="1:21">
      <c r="J13" s="335"/>
      <c r="K13" s="336"/>
      <c r="L13" s="17"/>
      <c r="M13" s="17"/>
      <c r="N13" s="17"/>
      <c r="O13" s="17"/>
      <c r="P13" s="17"/>
      <c r="Q13" s="17"/>
    </row>
    <row r="14" spans="1:21" ht="15.7">
      <c r="B14" s="337" t="s">
        <v>65</v>
      </c>
      <c r="C14" s="337"/>
      <c r="D14" s="337"/>
      <c r="E14" s="337"/>
      <c r="J14" s="136"/>
      <c r="K14" s="137"/>
      <c r="L14" s="17"/>
      <c r="M14" s="17"/>
      <c r="Q14" s="17"/>
    </row>
    <row r="15" spans="1:21">
      <c r="K15" s="17"/>
      <c r="L15" s="17"/>
      <c r="M15" s="17"/>
    </row>
    <row r="16" spans="1:21">
      <c r="K16" s="17"/>
      <c r="L16" s="17"/>
      <c r="M16" s="17"/>
    </row>
    <row r="17" spans="10:18" ht="15.7">
      <c r="J17" s="18"/>
      <c r="R17" s="17"/>
    </row>
    <row r="19" spans="10:18" ht="15.7">
      <c r="J19" s="18"/>
    </row>
  </sheetData>
  <mergeCells count="5">
    <mergeCell ref="A5:A8"/>
    <mergeCell ref="A9:I9"/>
    <mergeCell ref="J12:K12"/>
    <mergeCell ref="J13:K13"/>
    <mergeCell ref="B14:E14"/>
  </mergeCells>
  <hyperlinks>
    <hyperlink ref="A5:A6" r:id="rId1" display="EMPRESTAMO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4:Q33"/>
  <sheetViews>
    <sheetView workbookViewId="0">
      <selection activeCell="G15" sqref="G15"/>
    </sheetView>
  </sheetViews>
  <sheetFormatPr baseColWidth="10" defaultRowHeight="14.3"/>
  <cols>
    <col min="1" max="1" width="29" customWidth="1"/>
    <col min="2" max="3" width="10.28515625" customWidth="1"/>
    <col min="4" max="4" width="15.140625" customWidth="1"/>
    <col min="6" max="6" width="12.85546875" customWidth="1"/>
    <col min="10" max="10" width="11.85546875" customWidth="1"/>
    <col min="11" max="11" width="15.28515625" customWidth="1"/>
    <col min="15" max="15" width="13.5703125" customWidth="1"/>
    <col min="16" max="16" width="11.140625" customWidth="1"/>
    <col min="17" max="17" width="12.28515625" customWidth="1"/>
  </cols>
  <sheetData>
    <row r="4" spans="1:17" ht="57.05">
      <c r="A4" s="58" t="s">
        <v>99</v>
      </c>
      <c r="B4" s="58" t="s">
        <v>100</v>
      </c>
      <c r="C4" s="58" t="s">
        <v>102</v>
      </c>
      <c r="D4" s="58" t="s">
        <v>87</v>
      </c>
      <c r="E4" s="58" t="s">
        <v>88</v>
      </c>
      <c r="F4" s="58" t="s">
        <v>89</v>
      </c>
      <c r="G4" s="58" t="s">
        <v>90</v>
      </c>
      <c r="H4" s="58" t="s">
        <v>91</v>
      </c>
      <c r="I4" s="58" t="s">
        <v>92</v>
      </c>
      <c r="J4" s="58" t="s">
        <v>93</v>
      </c>
      <c r="K4" s="58" t="s">
        <v>103</v>
      </c>
      <c r="L4" s="58" t="s">
        <v>94</v>
      </c>
      <c r="M4" s="58" t="s">
        <v>95</v>
      </c>
      <c r="N4" s="58" t="s">
        <v>96</v>
      </c>
      <c r="O4" s="58" t="s">
        <v>97</v>
      </c>
      <c r="P4" s="58" t="s">
        <v>98</v>
      </c>
      <c r="Q4" s="58" t="s">
        <v>101</v>
      </c>
    </row>
    <row r="5" spans="1:17">
      <c r="A5" s="61"/>
      <c r="B5" s="67"/>
      <c r="C5" s="3"/>
      <c r="D5" s="59"/>
      <c r="E5" s="3"/>
      <c r="F5" s="62"/>
      <c r="G5" s="128">
        <f>E5*F5</f>
        <v>0</v>
      </c>
      <c r="H5" s="1"/>
      <c r="I5" s="3"/>
      <c r="J5" s="204">
        <f>SUM(G5:I5)</f>
        <v>0</v>
      </c>
      <c r="K5" s="3"/>
      <c r="L5" s="3">
        <f>B23</f>
        <v>0</v>
      </c>
      <c r="M5" s="50">
        <f>IFERROR((L5/E5)-1,0)</f>
        <v>0</v>
      </c>
      <c r="N5" s="4">
        <f>(L5*F5)-G5</f>
        <v>0</v>
      </c>
      <c r="O5" s="50">
        <f>IF(I5=0,0,IFERROR(((((I5*F5)+J5-K5)/(E5*F5))-1),0))</f>
        <v>0</v>
      </c>
      <c r="P5" s="3">
        <f>((G5/100)*O5)*100</f>
        <v>0</v>
      </c>
      <c r="Q5" s="1"/>
    </row>
    <row r="6" spans="1:17">
      <c r="A6" s="1"/>
      <c r="B6" s="1"/>
      <c r="C6" s="1"/>
      <c r="D6" s="1"/>
      <c r="E6" s="1"/>
      <c r="F6" s="62"/>
      <c r="G6" s="128">
        <f t="shared" ref="G6:G14" si="0">E6*F6</f>
        <v>0</v>
      </c>
      <c r="H6" s="1"/>
      <c r="I6" s="1"/>
      <c r="J6" s="204">
        <f t="shared" ref="J6:J14" si="1">SUM(G6:I6)</f>
        <v>0</v>
      </c>
      <c r="K6" s="1"/>
      <c r="L6" s="1"/>
      <c r="M6" s="50">
        <f t="shared" ref="M6:M15" si="2">IFERROR((L6/E6)-1,0)</f>
        <v>0</v>
      </c>
      <c r="N6" s="4"/>
      <c r="O6" s="1"/>
      <c r="P6" s="1"/>
      <c r="Q6" s="1"/>
    </row>
    <row r="7" spans="1:17">
      <c r="A7" s="1"/>
      <c r="B7" s="1"/>
      <c r="C7" s="1"/>
      <c r="D7" s="1"/>
      <c r="E7" s="1"/>
      <c r="F7" s="62"/>
      <c r="G7" s="128">
        <f t="shared" si="0"/>
        <v>0</v>
      </c>
      <c r="H7" s="1"/>
      <c r="I7" s="1"/>
      <c r="J7" s="204">
        <f t="shared" si="1"/>
        <v>0</v>
      </c>
      <c r="K7" s="1"/>
      <c r="L7" s="1"/>
      <c r="M7" s="50">
        <f t="shared" si="2"/>
        <v>0</v>
      </c>
      <c r="N7" s="4"/>
      <c r="O7" s="1"/>
      <c r="P7" s="1"/>
      <c r="Q7" s="1"/>
    </row>
    <row r="8" spans="1:17">
      <c r="A8" s="1"/>
      <c r="B8" s="1"/>
      <c r="C8" s="1"/>
      <c r="D8" s="1"/>
      <c r="E8" s="1"/>
      <c r="F8" s="62"/>
      <c r="G8" s="128">
        <f t="shared" si="0"/>
        <v>0</v>
      </c>
      <c r="H8" s="1"/>
      <c r="I8" s="1"/>
      <c r="J8" s="204">
        <f t="shared" si="1"/>
        <v>0</v>
      </c>
      <c r="K8" s="1"/>
      <c r="L8" s="1"/>
      <c r="M8" s="50">
        <f t="shared" si="2"/>
        <v>0</v>
      </c>
      <c r="N8" s="4"/>
      <c r="O8" s="1"/>
      <c r="P8" s="1"/>
      <c r="Q8" s="1"/>
    </row>
    <row r="9" spans="1:17">
      <c r="A9" s="1"/>
      <c r="B9" s="1"/>
      <c r="C9" s="1"/>
      <c r="D9" s="1"/>
      <c r="E9" s="1"/>
      <c r="F9" s="68"/>
      <c r="G9" s="128">
        <f t="shared" si="0"/>
        <v>0</v>
      </c>
      <c r="H9" s="60"/>
      <c r="I9" s="60"/>
      <c r="J9" s="204">
        <f t="shared" si="1"/>
        <v>0</v>
      </c>
      <c r="K9" s="60"/>
      <c r="L9" s="1"/>
      <c r="M9" s="50">
        <f t="shared" si="2"/>
        <v>0</v>
      </c>
      <c r="N9" s="4"/>
      <c r="O9" s="1"/>
      <c r="P9" s="1"/>
      <c r="Q9" s="1"/>
    </row>
    <row r="10" spans="1:17">
      <c r="A10" s="1"/>
      <c r="B10" s="1"/>
      <c r="C10" s="1"/>
      <c r="D10" s="1"/>
      <c r="E10" s="1"/>
      <c r="F10" s="62"/>
      <c r="G10" s="128">
        <f t="shared" si="0"/>
        <v>0</v>
      </c>
      <c r="H10" s="1"/>
      <c r="I10" s="1"/>
      <c r="J10" s="204">
        <f t="shared" si="1"/>
        <v>0</v>
      </c>
      <c r="K10" s="1"/>
      <c r="L10" s="1"/>
      <c r="M10" s="50">
        <f t="shared" si="2"/>
        <v>0</v>
      </c>
      <c r="N10" s="4"/>
      <c r="O10" s="1"/>
      <c r="P10" s="1"/>
      <c r="Q10" s="1"/>
    </row>
    <row r="11" spans="1:17">
      <c r="A11" s="1"/>
      <c r="B11" s="1"/>
      <c r="C11" s="1"/>
      <c r="D11" s="1"/>
      <c r="E11" s="1"/>
      <c r="F11" s="62"/>
      <c r="G11" s="128">
        <f t="shared" si="0"/>
        <v>0</v>
      </c>
      <c r="H11" s="1"/>
      <c r="I11" s="1"/>
      <c r="J11" s="204">
        <f t="shared" si="1"/>
        <v>0</v>
      </c>
      <c r="K11" s="1"/>
      <c r="L11" s="1"/>
      <c r="M11" s="50">
        <f t="shared" si="2"/>
        <v>0</v>
      </c>
      <c r="N11" s="4"/>
      <c r="O11" s="1"/>
      <c r="P11" s="1"/>
      <c r="Q11" s="1"/>
    </row>
    <row r="12" spans="1:17">
      <c r="A12" s="1"/>
      <c r="B12" s="1"/>
      <c r="C12" s="1"/>
      <c r="D12" s="1"/>
      <c r="E12" s="1"/>
      <c r="F12" s="68"/>
      <c r="G12" s="128">
        <f t="shared" si="0"/>
        <v>0</v>
      </c>
      <c r="H12" s="60"/>
      <c r="I12" s="60"/>
      <c r="J12" s="204">
        <f t="shared" si="1"/>
        <v>0</v>
      </c>
      <c r="K12" s="60"/>
      <c r="L12" s="1"/>
      <c r="M12" s="50">
        <f t="shared" si="2"/>
        <v>0</v>
      </c>
      <c r="N12" s="4"/>
      <c r="O12" s="1"/>
      <c r="P12" s="1"/>
      <c r="Q12" s="1"/>
    </row>
    <row r="13" spans="1:17">
      <c r="A13" s="1"/>
      <c r="B13" s="1"/>
      <c r="C13" s="1"/>
      <c r="D13" s="1"/>
      <c r="E13" s="1"/>
      <c r="F13" s="62"/>
      <c r="G13" s="128">
        <f t="shared" si="0"/>
        <v>0</v>
      </c>
      <c r="H13" s="1"/>
      <c r="I13" s="1"/>
      <c r="J13" s="204">
        <f t="shared" si="1"/>
        <v>0</v>
      </c>
      <c r="K13" s="1"/>
      <c r="L13" s="1"/>
      <c r="M13" s="50">
        <f t="shared" si="2"/>
        <v>0</v>
      </c>
      <c r="N13" s="4"/>
      <c r="O13" s="1"/>
      <c r="P13" s="1"/>
      <c r="Q13" s="1"/>
    </row>
    <row r="14" spans="1:17">
      <c r="A14" s="1"/>
      <c r="B14" s="1"/>
      <c r="C14" s="1"/>
      <c r="D14" s="1"/>
      <c r="E14" s="1"/>
      <c r="F14" s="62"/>
      <c r="G14" s="128">
        <f t="shared" si="0"/>
        <v>0</v>
      </c>
      <c r="H14" s="1"/>
      <c r="I14" s="1"/>
      <c r="J14" s="204">
        <f t="shared" si="1"/>
        <v>0</v>
      </c>
      <c r="K14" s="1"/>
      <c r="L14" s="1"/>
      <c r="M14" s="50">
        <f t="shared" si="2"/>
        <v>0</v>
      </c>
      <c r="N14" s="4"/>
      <c r="O14" s="1"/>
      <c r="P14" s="1"/>
      <c r="Q14" s="1"/>
    </row>
    <row r="15" spans="1:17">
      <c r="A15" s="1"/>
      <c r="B15" s="1"/>
      <c r="C15" s="1"/>
      <c r="D15" s="1"/>
      <c r="E15" s="1"/>
      <c r="F15" s="62"/>
      <c r="G15" s="128">
        <f>SUM(G5:G14)</f>
        <v>0</v>
      </c>
      <c r="H15" s="1"/>
      <c r="I15" s="1"/>
      <c r="J15" s="128">
        <f>SUM(J5:J14)</f>
        <v>0</v>
      </c>
      <c r="K15" s="60"/>
      <c r="L15" s="1"/>
      <c r="M15" s="50">
        <f t="shared" si="2"/>
        <v>0</v>
      </c>
      <c r="N15" s="4"/>
      <c r="O15" s="1"/>
      <c r="P15" s="1"/>
      <c r="Q15" s="1"/>
    </row>
    <row r="18" spans="1:7">
      <c r="C18" s="338" t="s">
        <v>182</v>
      </c>
      <c r="D18" s="338"/>
      <c r="E18" s="338"/>
      <c r="F18" s="66"/>
      <c r="G18" s="66"/>
    </row>
    <row r="21" spans="1:7">
      <c r="B21" s="49"/>
      <c r="C21" s="49"/>
      <c r="F21" s="65"/>
    </row>
    <row r="22" spans="1:7">
      <c r="B22" s="17"/>
      <c r="C22" s="17"/>
      <c r="D22" s="17"/>
      <c r="F22" s="17"/>
    </row>
    <row r="23" spans="1:7">
      <c r="B23" s="17"/>
      <c r="C23" s="17"/>
      <c r="D23" s="17"/>
      <c r="F23" s="17"/>
    </row>
    <row r="24" spans="1:7">
      <c r="D24" s="17"/>
      <c r="G24" s="17"/>
    </row>
    <row r="25" spans="1:7">
      <c r="B25" s="17"/>
      <c r="C25" s="17"/>
      <c r="D25" s="17"/>
    </row>
    <row r="26" spans="1:7">
      <c r="F26" s="17"/>
    </row>
    <row r="27" spans="1:7">
      <c r="B27" s="17"/>
      <c r="C27" s="17"/>
      <c r="D27" s="17"/>
    </row>
    <row r="28" spans="1:7">
      <c r="B28" s="17"/>
      <c r="C28" s="17"/>
    </row>
    <row r="29" spans="1:7">
      <c r="B29" s="49"/>
      <c r="C29" s="49"/>
      <c r="E29" s="17"/>
    </row>
    <row r="32" spans="1:7" ht="17.850000000000001">
      <c r="A32" s="69"/>
    </row>
    <row r="33" spans="1:1" ht="17.850000000000001">
      <c r="A33" s="69"/>
    </row>
  </sheetData>
  <mergeCells count="1">
    <mergeCell ref="C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INFORMACIÓN</vt:lpstr>
      <vt:lpstr>RESUMEN ANUAL</vt:lpstr>
      <vt:lpstr>PATRIMONIO </vt:lpstr>
      <vt:lpstr>INVERSION </vt:lpstr>
      <vt:lpstr>INGRESOS - GASTOS</vt:lpstr>
      <vt:lpstr>CROWDFUNDING Y CROWDLENDING INM</vt:lpstr>
      <vt:lpstr>TOKENIZACIÓN</vt:lpstr>
      <vt:lpstr>CROWDFACTORING </vt:lpstr>
      <vt:lpstr>ACCIONES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2024-02-15T16:35:55Z</dcterms:modified>
</cp:coreProperties>
</file>